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defaultThemeVersion="124226"/>
  <mc:AlternateContent xmlns:mc="http://schemas.openxmlformats.org/markup-compatibility/2006">
    <mc:Choice Requires="x15">
      <x15ac:absPath xmlns:x15ac="http://schemas.microsoft.com/office/spreadsheetml/2010/11/ac" url="\\DiskStation2\Lab Tracking\Customers\Forms and Documents\Sample Submission Forms\"/>
    </mc:Choice>
  </mc:AlternateContent>
  <xr:revisionPtr revIDLastSave="0" documentId="13_ncr:1_{A46D2D2C-6393-4A3F-9184-659F6ADFE275}" xr6:coauthVersionLast="47" xr6:coauthVersionMax="47" xr10:uidLastSave="{00000000-0000-0000-0000-000000000000}"/>
  <bookViews>
    <workbookView xWindow="28680" yWindow="-4470" windowWidth="29040" windowHeight="15720" xr2:uid="{00000000-000D-0000-FFFF-FFFF00000000}"/>
  </bookViews>
  <sheets>
    <sheet name="Instructions" sheetId="4" r:id="rId1"/>
    <sheet name="Prepared Libraries in Tubes" sheetId="9" r:id="rId2"/>
    <sheet name="Prepared Libraries in 96W-Plate" sheetId="11" r:id="rId3"/>
    <sheet name="Dropdowns" sheetId="10" state="hidden" r:id="rId4"/>
    <sheet name="Run Types" sheetId="8" state="hidden" r:id="rId5"/>
  </sheets>
  <definedNames>
    <definedName name="_xlnm._FilterDatabase" localSheetId="2" hidden="1">'Prepared Libraries in 96W-Plate'!$B$7:$G$40</definedName>
    <definedName name="_xlnm._FilterDatabase" localSheetId="1" hidden="1">'Prepared Libraries in Tubes'!$B$7:$G$40</definedName>
    <definedName name="HiSeq">'Run Types'!#REF!</definedName>
    <definedName name="IndexType_10X">Dropdowns!$D$2:$D$9</definedName>
    <definedName name="IndexType_Parse">Dropdowns!$E$2:$E$4</definedName>
    <definedName name="LibraryPrepKit_FFPE">Dropdowns!$C$2:$C$7</definedName>
    <definedName name="LibraryPrepKit_FreshFrozen">Dropdowns!$B$2:$B$7</definedName>
    <definedName name="MiSeq">'Run Types'!$A$2:$A$4</definedName>
    <definedName name="NextSeq">'Run Types'!$B$2:$B$3</definedName>
    <definedName name="NovaSeq6000">'Run Types'!$D$2:$D$9</definedName>
    <definedName name="NovaSeqX">'Run Types'!$E$2:$E$2</definedName>
    <definedName name="_xlnm.Print_Area" localSheetId="0">Instructions!$A$1:$D$73</definedName>
    <definedName name="_xlnm.Print_Area" localSheetId="2">'Prepared Libraries in 96W-Plate'!$B$7:$G$58</definedName>
    <definedName name="_xlnm.Print_Area" localSheetId="1">'Prepared Libraries in Tubes'!$B$7:$G$44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1" l="1"/>
  <c r="C29" i="11" s="1"/>
  <c r="C26" i="9"/>
  <c r="C29" i="9" s="1"/>
  <c r="E12" i="11"/>
  <c r="E11" i="11"/>
  <c r="E10" i="11"/>
  <c r="E12" i="9"/>
  <c r="E11" i="9"/>
  <c r="E10" i="9"/>
  <c r="D63" i="11"/>
  <c r="C63" i="11"/>
  <c r="D62" i="11"/>
  <c r="C62" i="11"/>
  <c r="D40" i="11"/>
  <c r="C36" i="11"/>
  <c r="D34" i="11"/>
  <c r="D33" i="11"/>
  <c r="D30" i="11"/>
  <c r="D25" i="11"/>
  <c r="C25" i="11"/>
  <c r="D24" i="11"/>
  <c r="D23" i="11"/>
  <c r="A13" i="11"/>
  <c r="C8" i="11"/>
  <c r="A13" i="9"/>
  <c r="A51" i="9"/>
  <c r="B100" i="11" a="1"/>
  <c r="B110" i="11" a="1"/>
  <c r="B151" i="11" a="1"/>
  <c r="B104" i="11" a="1"/>
  <c r="B66" i="11" a="1"/>
  <c r="B138" i="11" a="1"/>
  <c r="B87" i="11" a="1"/>
  <c r="B117" i="11" a="1"/>
  <c r="B161" i="11" a="1"/>
  <c r="B83" i="11" a="1"/>
  <c r="B127" i="11" a="1"/>
  <c r="B86" i="11" a="1"/>
  <c r="B93" i="11" a="1"/>
  <c r="B91" i="11" a="1"/>
  <c r="B69" i="11" a="1"/>
  <c r="B118" i="11" a="1"/>
  <c r="B92" i="11" a="1"/>
  <c r="B160" i="11" a="1"/>
  <c r="B145" i="11" a="1"/>
  <c r="B77" i="11" a="1"/>
  <c r="B129" i="11" a="1"/>
  <c r="B108" i="11" a="1"/>
  <c r="B82" i="11" a="1"/>
  <c r="B85" i="11" a="1"/>
  <c r="B84" i="11" a="1"/>
  <c r="B80" i="11" a="1"/>
  <c r="B140" i="11" a="1"/>
  <c r="B95" i="11" a="1"/>
  <c r="B109" i="11" a="1"/>
  <c r="B147" i="11" a="1"/>
  <c r="B141" i="11" a="1"/>
  <c r="B137" i="11" a="1"/>
  <c r="B149" i="11" a="1"/>
  <c r="B143" i="11" a="1"/>
  <c r="B90" i="11" a="1"/>
  <c r="B74" i="11" a="1"/>
  <c r="B72" i="11" a="1"/>
  <c r="B148" i="11" a="1"/>
  <c r="B119" i="11" a="1"/>
  <c r="B150" i="11" a="1"/>
  <c r="B146" i="11" a="1"/>
  <c r="B144" i="11" a="1"/>
  <c r="B115" i="11" a="1"/>
  <c r="B135" i="11" a="1"/>
  <c r="B132" i="11" a="1"/>
  <c r="B130" i="11" a="1"/>
  <c r="B155" i="11" a="1"/>
  <c r="B81" i="11" a="1"/>
  <c r="B124" i="11" a="1"/>
  <c r="B131" i="11" a="1"/>
  <c r="B103" i="11" a="1"/>
  <c r="B156" i="11" a="1"/>
  <c r="B153" i="11" a="1"/>
  <c r="B120" i="11" a="1"/>
  <c r="B94" i="11" a="1"/>
  <c r="B68" i="11" a="1"/>
  <c r="B114" i="11" a="1"/>
  <c r="B106" i="11" a="1"/>
  <c r="B128" i="11" a="1"/>
  <c r="B76" i="11" a="1"/>
  <c r="B70" i="11" a="1"/>
  <c r="B96" i="11" a="1"/>
  <c r="B125" i="11" a="1"/>
  <c r="B111" i="11" a="1"/>
  <c r="B73" i="11" a="1"/>
  <c r="B158" i="11" a="1"/>
  <c r="B98" i="11" a="1"/>
  <c r="B101" i="11" a="1"/>
  <c r="B71" i="11" a="1"/>
  <c r="B122" i="11" a="1"/>
  <c r="B123" i="11" a="1"/>
  <c r="B134" i="11" a="1"/>
  <c r="B105" i="11" a="1"/>
  <c r="B107" i="11" a="1"/>
  <c r="B102" i="11" a="1"/>
  <c r="B99" i="11" a="1"/>
  <c r="B116" i="11" a="1"/>
  <c r="B159" i="11" a="1"/>
  <c r="B142" i="11" a="1"/>
  <c r="B113" i="11" a="1"/>
  <c r="B67" i="11" a="1"/>
  <c r="B75" i="11" a="1"/>
  <c r="B152" i="11" a="1"/>
  <c r="B133" i="11" a="1"/>
  <c r="B121" i="11" a="1"/>
  <c r="B154" i="11" a="1"/>
  <c r="B139" i="11" a="1"/>
  <c r="B78" i="11" a="1"/>
  <c r="B89" i="11" a="1"/>
  <c r="B126" i="11" a="1"/>
  <c r="B97" i="11" a="1"/>
  <c r="B112" i="11" a="1"/>
  <c r="B79" i="11" a="1"/>
  <c r="B157" i="11" a="1"/>
  <c r="B136" i="11" a="1"/>
  <c r="B88" i="11" a="1"/>
  <c r="B66" i="11" l="1"/>
  <c r="B137" i="11"/>
  <c r="B131" i="11"/>
  <c r="B119" i="11"/>
  <c r="B113" i="11"/>
  <c r="B107" i="11"/>
  <c r="B101" i="11"/>
  <c r="B95" i="11"/>
  <c r="B89" i="11"/>
  <c r="B77" i="11"/>
  <c r="B71" i="11"/>
  <c r="B143" i="11"/>
  <c r="B125" i="11"/>
  <c r="B83" i="11"/>
  <c r="B150" i="11"/>
  <c r="B148" i="11"/>
  <c r="B124" i="11"/>
  <c r="B112" i="11"/>
  <c r="B100" i="11"/>
  <c r="B70" i="11"/>
  <c r="B154" i="11"/>
  <c r="B130" i="11"/>
  <c r="B118" i="11"/>
  <c r="B106" i="11"/>
  <c r="B94" i="11"/>
  <c r="B88" i="11"/>
  <c r="B82" i="11"/>
  <c r="B76" i="11"/>
  <c r="B136" i="11"/>
  <c r="B153" i="11"/>
  <c r="B135" i="11"/>
  <c r="B123" i="11"/>
  <c r="B111" i="11"/>
  <c r="B99" i="11"/>
  <c r="B87" i="11"/>
  <c r="B69" i="11"/>
  <c r="B144" i="11"/>
  <c r="B142" i="11"/>
  <c r="B159" i="11"/>
  <c r="B147" i="11"/>
  <c r="B141" i="11"/>
  <c r="B129" i="11"/>
  <c r="B117" i="11"/>
  <c r="B105" i="11"/>
  <c r="B93" i="11"/>
  <c r="B81" i="11"/>
  <c r="B75" i="11"/>
  <c r="B156" i="11"/>
  <c r="B149" i="11"/>
  <c r="B152" i="11"/>
  <c r="B140" i="11"/>
  <c r="B128" i="11"/>
  <c r="B122" i="11"/>
  <c r="B110" i="11"/>
  <c r="B104" i="11"/>
  <c r="B98" i="11"/>
  <c r="B92" i="11"/>
  <c r="B80" i="11"/>
  <c r="B74" i="11"/>
  <c r="B68" i="11"/>
  <c r="B160" i="11"/>
  <c r="B146" i="11"/>
  <c r="B134" i="11"/>
  <c r="B116" i="11"/>
  <c r="B86" i="11"/>
  <c r="B155" i="11"/>
  <c r="B157" i="11"/>
  <c r="B145" i="11"/>
  <c r="B133" i="11"/>
  <c r="B121" i="11"/>
  <c r="B109" i="11"/>
  <c r="B97" i="11"/>
  <c r="B85" i="11"/>
  <c r="B67" i="11"/>
  <c r="B161" i="11"/>
  <c r="B158" i="11"/>
  <c r="B151" i="11"/>
  <c r="B139" i="11"/>
  <c r="B127" i="11"/>
  <c r="B115" i="11"/>
  <c r="B103" i="11"/>
  <c r="B91" i="11"/>
  <c r="B79" i="11"/>
  <c r="B73" i="11"/>
  <c r="B138" i="11"/>
  <c r="B132" i="11"/>
  <c r="B126" i="11"/>
  <c r="B120" i="11"/>
  <c r="B114" i="11"/>
  <c r="B108" i="11"/>
  <c r="B102" i="11"/>
  <c r="B96" i="11"/>
  <c r="B90" i="11"/>
  <c r="B84" i="11"/>
  <c r="B78" i="11"/>
  <c r="B72" i="11"/>
  <c r="C25" i="9" l="1"/>
  <c r="D25" i="9" l="1"/>
  <c r="C48" i="9" l="1"/>
  <c r="D48" i="9"/>
  <c r="C49" i="9"/>
  <c r="D49" i="9"/>
  <c r="J10" i="10" a="1"/>
  <c r="J10" i="10" s="1"/>
  <c r="C36" i="9"/>
  <c r="B34" i="10" l="1"/>
  <c r="E34" i="10"/>
  <c r="D34" i="10"/>
  <c r="C34" i="10"/>
  <c r="A34" i="10"/>
  <c r="D40" i="9"/>
  <c r="D34" i="9"/>
  <c r="G17" i="10"/>
  <c r="F11" i="8"/>
  <c r="D23" i="9"/>
  <c r="G18" i="10" a="1"/>
  <c r="G18" i="10" l="1"/>
  <c r="E32" i="10"/>
  <c r="D32" i="10"/>
  <c r="E31" i="10"/>
  <c r="D31" i="10"/>
  <c r="E30" i="10"/>
  <c r="D30" i="10"/>
  <c r="D33" i="9" l="1"/>
  <c r="C8" i="9" l="1"/>
  <c r="D30" i="9"/>
  <c r="D24"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<sst xmlns="http://schemas.openxmlformats.org/spreadsheetml/2006/main" count="493" uniqueCount="306">
  <si>
    <t>1) Fill out the form below with your sample information.</t>
  </si>
  <si>
    <t>2) An electronic copy of this form must be sent to samples@seqmatic.com along with relevant QC data and shipping information.</t>
  </si>
  <si>
    <t>3) A hard copy of this form must be included with your sample shipments.</t>
  </si>
  <si>
    <t>Failure to submit both electronic and paper versions of this form will cause delays in sample processing.</t>
  </si>
  <si>
    <t>Packaging Tips</t>
  </si>
  <si>
    <t>Tubes should be wrapped in parafilm to prevent caps from opening during transit.</t>
  </si>
  <si>
    <t>Protect samples by storing tubes in an appropriate tube box or storage rack. Do not place tubes loosely inside the shipping container.</t>
  </si>
  <si>
    <r>
      <t xml:space="preserve">Shipment on ice packs (blue ice) or dry ice is recommended.  Do </t>
    </r>
    <r>
      <rPr>
        <b/>
        <sz val="11"/>
        <rFont val="Calibri"/>
        <family val="2"/>
        <scheme val="minor"/>
      </rPr>
      <t>NOT</t>
    </r>
    <r>
      <rPr>
        <sz val="11"/>
        <rFont val="Calibri"/>
        <family val="2"/>
        <scheme val="minor"/>
      </rPr>
      <t xml:space="preserve"> use water ice.</t>
    </r>
  </si>
  <si>
    <t>Shipping Address</t>
  </si>
  <si>
    <t>Ship using Priority Overnight (10:30AM). First Overnight (8AM) is not recommended</t>
  </si>
  <si>
    <t>Domestic shipments please send Monday - Thursday.</t>
  </si>
  <si>
    <t>International shipments please send on Monday.</t>
  </si>
  <si>
    <t>Sample Recommendations</t>
  </si>
  <si>
    <t>Please submit aliquots for each of your samples. We advise against sending your entire volume of samples.</t>
  </si>
  <si>
    <t>Prepared Sequencing Library (MiSeq &amp; NextSeq):</t>
  </si>
  <si>
    <t>Results are not guaranteed if samples are less than recommended requirements. Additional fees may apply</t>
  </si>
  <si>
    <t>Libraries should be pooled prior to submission. Library pooling services are available for an additional fee.</t>
  </si>
  <si>
    <t>Provide at least 20uL of 100uM custom sequencing primers, if required.</t>
  </si>
  <si>
    <t>SP/S1</t>
  </si>
  <si>
    <t>S2</t>
  </si>
  <si>
    <t>S4</t>
  </si>
  <si>
    <t>Recommended Volume:</t>
  </si>
  <si>
    <t>200+ uL</t>
  </si>
  <si>
    <t>250+ uL</t>
  </si>
  <si>
    <t>350+ uL</t>
  </si>
  <si>
    <t>Recommended Concentration:</t>
  </si>
  <si>
    <t>10+ nM</t>
  </si>
  <si>
    <t>Minimum volume:</t>
  </si>
  <si>
    <t>150uL</t>
  </si>
  <si>
    <t>200uL</t>
  </si>
  <si>
    <t>300uL</t>
  </si>
  <si>
    <t>Minimum Concentration:</t>
  </si>
  <si>
    <t>1nM</t>
  </si>
  <si>
    <t>SP/S1 (2 lanes)</t>
  </si>
  <si>
    <t>S2 (2 lanes)</t>
  </si>
  <si>
    <t>S4 (4 lanes)</t>
  </si>
  <si>
    <t>50+ uL</t>
  </si>
  <si>
    <t>60+ uL</t>
  </si>
  <si>
    <t>20uL / lane</t>
  </si>
  <si>
    <t>30uL / lane</t>
  </si>
  <si>
    <t>40uL / lane</t>
  </si>
  <si>
    <t>Sample Storage Policy</t>
  </si>
  <si>
    <t>If return of unused samples is required, the arrangement must be confirmed with your SeqMatic representative prior to sample submission. Additional shipping and handling fees will apply.  All samples (tissues, cultures, RNA, DNA, sequencing libraries, etc.) will be discarded 14 days after the data is released.  For library preparation orders without sequencing, samples are discarded 30 days.  Customer prepared sequencing libraries and primers are not eligible for return.</t>
  </si>
  <si>
    <t>If you have any questions:</t>
  </si>
  <si>
    <t>Email: samples@seqmatic.com</t>
  </si>
  <si>
    <t>Tel: 510-870-0965</t>
  </si>
  <si>
    <t>Instructions</t>
  </si>
  <si>
    <r>
      <t xml:space="preserve">4) </t>
    </r>
    <r>
      <rPr>
        <sz val="12"/>
        <color rgb="FFFF0000"/>
        <rFont val="Calibri"/>
        <family val="2"/>
        <scheme val="minor"/>
      </rPr>
      <t>*</t>
    </r>
    <r>
      <rPr>
        <sz val="12"/>
        <rFont val="Calibri"/>
        <family val="2"/>
        <scheme val="minor"/>
      </rPr>
      <t xml:space="preserve"> Indicates a required field</t>
    </r>
  </si>
  <si>
    <r>
      <t>Shipping Address</t>
    </r>
    <r>
      <rPr>
        <sz val="12"/>
        <color theme="1"/>
        <rFont val="Calibri"/>
        <family val="2"/>
        <scheme val="minor"/>
      </rPr>
      <t xml:space="preserve">: </t>
    </r>
  </si>
  <si>
    <t>Attn: Samples Receiving</t>
  </si>
  <si>
    <t>Submission Email:</t>
  </si>
  <si>
    <t>samples@seqmatic.com</t>
  </si>
  <si>
    <t>Customer Information</t>
  </si>
  <si>
    <r>
      <t>Quote #</t>
    </r>
    <r>
      <rPr>
        <b/>
        <sz val="12"/>
        <color rgb="FFFF0000"/>
        <rFont val="Calibri"/>
        <family val="2"/>
        <scheme val="minor"/>
      </rPr>
      <t>*</t>
    </r>
  </si>
  <si>
    <r>
      <t>Client Name</t>
    </r>
    <r>
      <rPr>
        <b/>
        <sz val="12"/>
        <color rgb="FFFF0000"/>
        <rFont val="Calibri"/>
        <family val="2"/>
        <scheme val="minor"/>
      </rPr>
      <t>*</t>
    </r>
  </si>
  <si>
    <r>
      <t>PO #</t>
    </r>
    <r>
      <rPr>
        <b/>
        <sz val="12"/>
        <color rgb="FFFF0000"/>
        <rFont val="Calibri"/>
        <family val="2"/>
        <scheme val="minor"/>
      </rPr>
      <t>*</t>
    </r>
  </si>
  <si>
    <r>
      <t>Company/ Institution</t>
    </r>
    <r>
      <rPr>
        <b/>
        <sz val="12"/>
        <color rgb="FFFF0000"/>
        <rFont val="Calibri"/>
        <family val="2"/>
        <scheme val="minor"/>
      </rPr>
      <t>*</t>
    </r>
  </si>
  <si>
    <r>
      <t>Date</t>
    </r>
    <r>
      <rPr>
        <b/>
        <sz val="12"/>
        <color rgb="FFFF0000"/>
        <rFont val="Calibri"/>
        <family val="2"/>
        <scheme val="minor"/>
      </rPr>
      <t>*</t>
    </r>
  </si>
  <si>
    <r>
      <t>Telephone</t>
    </r>
    <r>
      <rPr>
        <b/>
        <sz val="12"/>
        <color rgb="FFFF0000"/>
        <rFont val="Calibri"/>
        <family val="2"/>
        <scheme val="minor"/>
      </rPr>
      <t>*</t>
    </r>
  </si>
  <si>
    <r>
      <t>Service Level (Turnaround)</t>
    </r>
    <r>
      <rPr>
        <b/>
        <sz val="12"/>
        <color rgb="FFFF0000"/>
        <rFont val="Calibri"/>
        <family val="2"/>
        <scheme val="minor"/>
      </rPr>
      <t>*</t>
    </r>
  </si>
  <si>
    <r>
      <t>Email</t>
    </r>
    <r>
      <rPr>
        <b/>
        <sz val="12"/>
        <color rgb="FFFF0000"/>
        <rFont val="Calibri"/>
        <family val="2"/>
        <scheme val="minor"/>
      </rPr>
      <t>*</t>
    </r>
  </si>
  <si>
    <t>Run Configuration</t>
  </si>
  <si>
    <r>
      <t>Run Name (Customer Project ID)</t>
    </r>
    <r>
      <rPr>
        <sz val="12"/>
        <color rgb="FFFF0000"/>
        <rFont val="Calibri"/>
        <family val="2"/>
        <scheme val="minor"/>
      </rPr>
      <t>*</t>
    </r>
  </si>
  <si>
    <r>
      <t>Instrumentation</t>
    </r>
    <r>
      <rPr>
        <sz val="12"/>
        <color rgb="FFFF0000"/>
        <rFont val="Calibri"/>
        <family val="2"/>
        <scheme val="minor"/>
      </rPr>
      <t>*</t>
    </r>
  </si>
  <si>
    <r>
      <t>Run Type (Flow Cell)</t>
    </r>
    <r>
      <rPr>
        <sz val="12"/>
        <color rgb="FFFF0000"/>
        <rFont val="Calibri"/>
        <family val="2"/>
        <scheme val="minor"/>
      </rPr>
      <t>*</t>
    </r>
  </si>
  <si>
    <r>
      <t>PhiX Ratio (%)</t>
    </r>
    <r>
      <rPr>
        <sz val="12"/>
        <color rgb="FFFF0000"/>
        <rFont val="Calibri"/>
        <family val="2"/>
        <scheme val="minor"/>
      </rPr>
      <t>*</t>
    </r>
  </si>
  <si>
    <t>Library Information</t>
  </si>
  <si>
    <t>Additional Comments</t>
  </si>
  <si>
    <t>Sample Sheet Details</t>
  </si>
  <si>
    <t>Sample ID*</t>
  </si>
  <si>
    <t>Library Specifications (Standard)</t>
  </si>
  <si>
    <t>Single Cell Library Source</t>
  </si>
  <si>
    <r>
      <t>Library Prep Kit Used</t>
    </r>
    <r>
      <rPr>
        <sz val="12"/>
        <color rgb="FFFF0000"/>
        <rFont val="Calibri"/>
        <family val="2"/>
        <scheme val="minor"/>
      </rPr>
      <t>*</t>
    </r>
  </si>
  <si>
    <t>5' V2</t>
  </si>
  <si>
    <r>
      <t>Quantification Method</t>
    </r>
    <r>
      <rPr>
        <sz val="12"/>
        <color rgb="FFFF0000"/>
        <rFont val="Calibri"/>
        <family val="2"/>
        <scheme val="minor"/>
      </rPr>
      <t>*</t>
    </r>
  </si>
  <si>
    <t>Choose from dropdown</t>
  </si>
  <si>
    <r>
      <t>Index Plate Used</t>
    </r>
    <r>
      <rPr>
        <sz val="12"/>
        <color rgb="FFFF0000"/>
        <rFont val="Calibri"/>
        <family val="2"/>
        <scheme val="minor"/>
      </rPr>
      <t>*</t>
    </r>
  </si>
  <si>
    <t>Please contact us if you are unsure about the library specifications</t>
  </si>
  <si>
    <t>Library Specifications (Advanced)</t>
  </si>
  <si>
    <t>Expected Library Size (bp)</t>
  </si>
  <si>
    <t>Nucleotide Diversity</t>
  </si>
  <si>
    <t>Run names should be unique for all submissions</t>
  </si>
  <si>
    <r>
      <rPr>
        <sz val="12"/>
        <color rgb="FF000000"/>
        <rFont val="Calibri"/>
        <family val="2"/>
      </rPr>
      <t>Read 1 Length (bp)</t>
    </r>
    <r>
      <rPr>
        <sz val="12"/>
        <color rgb="FFFF0000"/>
        <rFont val="Calibri"/>
        <family val="2"/>
      </rPr>
      <t>*</t>
    </r>
  </si>
  <si>
    <t>Preset values based off library prep kit; change at your own risk</t>
  </si>
  <si>
    <r>
      <t>Index 1 Read Length (bp)</t>
    </r>
    <r>
      <rPr>
        <sz val="12"/>
        <color rgb="FFFF0000"/>
        <rFont val="Calibri"/>
        <family val="2"/>
        <scheme val="minor"/>
      </rPr>
      <t>*</t>
    </r>
  </si>
  <si>
    <r>
      <t>Index 2 Read Length (bp)</t>
    </r>
    <r>
      <rPr>
        <sz val="12"/>
        <color rgb="FFFF0000"/>
        <rFont val="Calibri"/>
        <family val="2"/>
        <scheme val="minor"/>
      </rPr>
      <t>*</t>
    </r>
  </si>
  <si>
    <r>
      <t>Read 2 Length (bp)</t>
    </r>
    <r>
      <rPr>
        <sz val="12"/>
        <color rgb="FFFF0000"/>
        <rFont val="Calibri"/>
        <family val="2"/>
        <scheme val="minor"/>
      </rPr>
      <t>*</t>
    </r>
  </si>
  <si>
    <t>Please add as many rows as necessary. All index sequences should be given using one of the below prefixes</t>
  </si>
  <si>
    <t>Index Plate prefix reference</t>
  </si>
  <si>
    <t xml:space="preserve">Index </t>
  </si>
  <si>
    <t>Sample Source</t>
  </si>
  <si>
    <t>IndexType_10X</t>
  </si>
  <si>
    <t>IndexType_Parse</t>
  </si>
  <si>
    <t>10X Plate</t>
  </si>
  <si>
    <t>Prefix</t>
  </si>
  <si>
    <t>3' V3.1</t>
  </si>
  <si>
    <t>Dual Index TT</t>
  </si>
  <si>
    <t>Single Index</t>
  </si>
  <si>
    <t>SI-TT-</t>
  </si>
  <si>
    <t>WT</t>
  </si>
  <si>
    <t>Dual Index TN</t>
  </si>
  <si>
    <t>UDI WT</t>
  </si>
  <si>
    <t>SI-TN-</t>
  </si>
  <si>
    <t>Other</t>
  </si>
  <si>
    <t>5' V1.1</t>
  </si>
  <si>
    <t>Dual Index NT</t>
  </si>
  <si>
    <t>UDI EC and WT</t>
  </si>
  <si>
    <t>SI-NT-</t>
  </si>
  <si>
    <t>Single Cell ATAC</t>
  </si>
  <si>
    <t>Dual Index NN</t>
  </si>
  <si>
    <t>SI-NN-</t>
  </si>
  <si>
    <t>Multiome ATAC + GEX</t>
  </si>
  <si>
    <t>TCR</t>
  </si>
  <si>
    <t>Dual Index TS</t>
  </si>
  <si>
    <t>SI-TS-</t>
  </si>
  <si>
    <t>Single Index T</t>
  </si>
  <si>
    <t>SI-GA-</t>
  </si>
  <si>
    <t>Single Index N</t>
  </si>
  <si>
    <t>SI-NA-</t>
  </si>
  <si>
    <t>Multiple</t>
  </si>
  <si>
    <t>MiSeq</t>
  </si>
  <si>
    <t>NextSeq</t>
  </si>
  <si>
    <t>NovaSeq 6000</t>
  </si>
  <si>
    <t>Micro</t>
  </si>
  <si>
    <t>Mid Output</t>
  </si>
  <si>
    <t>SP</t>
  </si>
  <si>
    <t>Nano</t>
  </si>
  <si>
    <t>High Output</t>
  </si>
  <si>
    <t>S1</t>
  </si>
  <si>
    <t xml:space="preserve"> </t>
  </si>
  <si>
    <t>Standard</t>
  </si>
  <si>
    <t>SP-Xp</t>
  </si>
  <si>
    <t>S1-Xp</t>
  </si>
  <si>
    <t>S2-Xp</t>
  </si>
  <si>
    <t>S4-Xp</t>
  </si>
  <si>
    <t>1 to 16</t>
  </si>
  <si>
    <t>UDI_PLATE_WT_1_[well#]</t>
  </si>
  <si>
    <t>Dual Index Plate TT</t>
  </si>
  <si>
    <t>SI-TT-[well#]</t>
  </si>
  <si>
    <t>UDI_PLATE_EC_1_[well#]</t>
  </si>
  <si>
    <t>3'</t>
  </si>
  <si>
    <t>5'</t>
  </si>
  <si>
    <t>ATAC</t>
  </si>
  <si>
    <t>3' GEX</t>
  </si>
  <si>
    <t>5' GEX</t>
  </si>
  <si>
    <t>GEX</t>
  </si>
  <si>
    <t>Feature Barcode</t>
  </si>
  <si>
    <t>VDJ</t>
  </si>
  <si>
    <t>ATAC+GEX</t>
  </si>
  <si>
    <t xml:space="preserve">Recommended Volume: </t>
  </si>
  <si>
    <t>20uL or more</t>
  </si>
  <si>
    <r>
      <rPr>
        <b/>
        <sz val="11"/>
        <color theme="1"/>
        <rFont val="Calibri"/>
        <family val="2"/>
        <scheme val="minor"/>
      </rPr>
      <t>Recommended Concentration:</t>
    </r>
    <r>
      <rPr>
        <sz val="11"/>
        <color theme="1"/>
        <rFont val="Calibri"/>
        <family val="2"/>
        <scheme val="minor"/>
      </rPr>
      <t xml:space="preserve"> </t>
    </r>
  </si>
  <si>
    <t>10nM or higher</t>
  </si>
  <si>
    <t xml:space="preserve">Minimum Volume: </t>
  </si>
  <si>
    <t>10uL</t>
  </si>
  <si>
    <t xml:space="preserve">Minimum Concentration: </t>
  </si>
  <si>
    <t>Prepared Sequencing Library for NovaSeq X Plus</t>
  </si>
  <si>
    <t>50+ uL / lane</t>
  </si>
  <si>
    <t>35uL / lane</t>
  </si>
  <si>
    <t>2nM</t>
  </si>
  <si>
    <t>(NOTE: Custom Primer are only accepted for full flowcell orders</t>
  </si>
  <si>
    <t>Prepared Sequencing Library for NovaSeq6000 (Standard Loading)</t>
  </si>
  <si>
    <t>Prepared Sequencing Library for NovaSeq6000 Xp (Lane Loading)</t>
  </si>
  <si>
    <t>Preset value based off library prep kit; change at your own risk</t>
  </si>
  <si>
    <t>Fresh Frozen</t>
  </si>
  <si>
    <t>FFPE</t>
  </si>
  <si>
    <t>LibraryPrepKit_Fresh Frozen</t>
  </si>
  <si>
    <t>LibraryPrepKit_FFPE</t>
  </si>
  <si>
    <t>High</t>
  </si>
  <si>
    <t>Visium for Fresh Frozen</t>
  </si>
  <si>
    <t>Slide Serial Number</t>
  </si>
  <si>
    <t>Organism</t>
  </si>
  <si>
    <t>Note: This submission form cannot be used for single-cell libraries. Please contact us for details.</t>
  </si>
  <si>
    <t>Capture Area</t>
  </si>
  <si>
    <t>Dual Index Plate TS</t>
  </si>
  <si>
    <t>SI-TS-[well#]</t>
  </si>
  <si>
    <r>
      <t>Number of Lanes</t>
    </r>
    <r>
      <rPr>
        <sz val="12"/>
        <color rgb="FFFF0000"/>
        <rFont val="Calibri"/>
        <family val="2"/>
        <scheme val="minor"/>
      </rPr>
      <t>*</t>
    </r>
  </si>
  <si>
    <t>LaneCounts</t>
  </si>
  <si>
    <t>10B Flow Cell</t>
  </si>
  <si>
    <t>25B Flow Cell</t>
  </si>
  <si>
    <t>10B Lane</t>
  </si>
  <si>
    <t>NovaSeq X</t>
  </si>
  <si>
    <t>Concentration (nM)</t>
  </si>
  <si>
    <t>Volume</t>
  </si>
  <si>
    <t>Target Pooling Ratio</t>
  </si>
  <si>
    <r>
      <t xml:space="preserve">For all samples requiring analysis, please provide Chromium images and high-resolution TIFs marked with Sample ID or Serial Number+Capture Area. 
</t>
    </r>
    <r>
      <rPr>
        <b/>
        <sz val="12"/>
        <color rgb="FFFF0000"/>
        <rFont val="Calibri"/>
        <family val="2"/>
        <scheme val="minor"/>
      </rPr>
      <t>Samples without images cannot be analyzed.</t>
    </r>
  </si>
  <si>
    <r>
      <t xml:space="preserve">Samples should be submitted in 1.5mL tubes or 96 well plate. Do </t>
    </r>
    <r>
      <rPr>
        <b/>
        <sz val="11"/>
        <rFont val="Calibri"/>
        <family val="2"/>
        <scheme val="minor"/>
      </rPr>
      <t>NOT</t>
    </r>
    <r>
      <rPr>
        <sz val="11"/>
        <rFont val="Calibri"/>
        <family val="2"/>
        <scheme val="minor"/>
      </rPr>
      <t xml:space="preserve"> submit samples in PCR tube strips.</t>
    </r>
  </si>
  <si>
    <t>Note: Paste Sample Names in grid below. The sample table will automatically populate with your information.</t>
  </si>
  <si>
    <t>We recommend loading your plate in the horizontal direction (A1 -&gt; A12)</t>
  </si>
  <si>
    <t>A</t>
  </si>
  <si>
    <t>B</t>
  </si>
  <si>
    <t>C</t>
  </si>
  <si>
    <t>D</t>
  </si>
  <si>
    <t>E</t>
  </si>
  <si>
    <t>F</t>
  </si>
  <si>
    <t>G</t>
  </si>
  <si>
    <t>H</t>
  </si>
  <si>
    <t>Well</t>
  </si>
  <si>
    <t>A1</t>
  </si>
  <si>
    <t>A2</t>
  </si>
  <si>
    <t>A3</t>
  </si>
  <si>
    <t>A4</t>
  </si>
  <si>
    <t>A5</t>
  </si>
  <si>
    <t>A6</t>
  </si>
  <si>
    <t>A7</t>
  </si>
  <si>
    <t>A8</t>
  </si>
  <si>
    <t>A9</t>
  </si>
  <si>
    <t>A10</t>
  </si>
  <si>
    <t>A11</t>
  </si>
  <si>
    <t>A12</t>
  </si>
  <si>
    <t>B1</t>
  </si>
  <si>
    <t>B2</t>
  </si>
  <si>
    <t>B3</t>
  </si>
  <si>
    <t>B4</t>
  </si>
  <si>
    <t>B5</t>
  </si>
  <si>
    <t>B6</t>
  </si>
  <si>
    <t>B7</t>
  </si>
  <si>
    <t>B8</t>
  </si>
  <si>
    <t>B9</t>
  </si>
  <si>
    <t>B10</t>
  </si>
  <si>
    <t>B11</t>
  </si>
  <si>
    <t>B12</t>
  </si>
  <si>
    <t>C1</t>
  </si>
  <si>
    <t>C2</t>
  </si>
  <si>
    <t>C3</t>
  </si>
  <si>
    <t>C4</t>
  </si>
  <si>
    <t>C5</t>
  </si>
  <si>
    <t>C6</t>
  </si>
  <si>
    <t>C7</t>
  </si>
  <si>
    <t>C8</t>
  </si>
  <si>
    <t>C9</t>
  </si>
  <si>
    <t>C10</t>
  </si>
  <si>
    <t>C11</t>
  </si>
  <si>
    <t>C12</t>
  </si>
  <si>
    <t>D1</t>
  </si>
  <si>
    <t>D2</t>
  </si>
  <si>
    <t>D3</t>
  </si>
  <si>
    <t>D4</t>
  </si>
  <si>
    <t>D5</t>
  </si>
  <si>
    <t>D6</t>
  </si>
  <si>
    <t>D7</t>
  </si>
  <si>
    <t>D8</t>
  </si>
  <si>
    <t>D9</t>
  </si>
  <si>
    <t>D10</t>
  </si>
  <si>
    <t>D11</t>
  </si>
  <si>
    <t>D12</t>
  </si>
  <si>
    <t>E1</t>
  </si>
  <si>
    <t>E2</t>
  </si>
  <si>
    <t>E3</t>
  </si>
  <si>
    <t>E4</t>
  </si>
  <si>
    <t>E5</t>
  </si>
  <si>
    <t>E6</t>
  </si>
  <si>
    <t>E7</t>
  </si>
  <si>
    <t>E8</t>
  </si>
  <si>
    <t>E9</t>
  </si>
  <si>
    <t>E10</t>
  </si>
  <si>
    <t>E11</t>
  </si>
  <si>
    <t>E12</t>
  </si>
  <si>
    <t>F1</t>
  </si>
  <si>
    <t>F2</t>
  </si>
  <si>
    <t>F3</t>
  </si>
  <si>
    <t>F4</t>
  </si>
  <si>
    <t>F5</t>
  </si>
  <si>
    <t>F6</t>
  </si>
  <si>
    <t>F7</t>
  </si>
  <si>
    <t>F8</t>
  </si>
  <si>
    <t>F9</t>
  </si>
  <si>
    <t>F10</t>
  </si>
  <si>
    <t>F11</t>
  </si>
  <si>
    <t>F12</t>
  </si>
  <si>
    <t>G1</t>
  </si>
  <si>
    <t>G2</t>
  </si>
  <si>
    <t>G3</t>
  </si>
  <si>
    <t>G4</t>
  </si>
  <si>
    <t>G5</t>
  </si>
  <si>
    <t>G6</t>
  </si>
  <si>
    <t>G7</t>
  </si>
  <si>
    <t>G8</t>
  </si>
  <si>
    <t>G9</t>
  </si>
  <si>
    <t>G10</t>
  </si>
  <si>
    <t>G11</t>
  </si>
  <si>
    <t>G12</t>
  </si>
  <si>
    <t>H1</t>
  </si>
  <si>
    <t>H2</t>
  </si>
  <si>
    <t>H3</t>
  </si>
  <si>
    <t>H4</t>
  </si>
  <si>
    <t>H5</t>
  </si>
  <si>
    <t>H6</t>
  </si>
  <si>
    <t>H7</t>
  </si>
  <si>
    <t>H8</t>
  </si>
  <si>
    <t>H9</t>
  </si>
  <si>
    <t>H10</t>
  </si>
  <si>
    <t>H11</t>
  </si>
  <si>
    <t>H12</t>
  </si>
  <si>
    <t>48383 Fremont Blvd</t>
  </si>
  <si>
    <t>Suite 120</t>
  </si>
  <si>
    <t>Fremont, CA 94538</t>
  </si>
  <si>
    <t>P1</t>
  </si>
  <si>
    <t>P2</t>
  </si>
  <si>
    <t>NextSeq 2000</t>
  </si>
  <si>
    <t>Visium HD 3'</t>
  </si>
  <si>
    <t>Visium HD</t>
  </si>
  <si>
    <t>Visium CytAssist</t>
  </si>
  <si>
    <t>Spatial V1 (Discontinued)</t>
  </si>
  <si>
    <t>SeqMatic Sample Submission Form Version 2.0.4 - Spatial Unpooled -  March 2026</t>
  </si>
  <si>
    <t>Sample Submission Form Instructions for Unpooled Libraries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</si>
</sst>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24"/>
      <color theme="1"/>
      <name val="Calibri"/>
      <family val="2"/>
      <scheme val="minor"/>
    </font>
    <font>
      <b/>
      <sz val="13.5"/>
      <color theme="1"/>
      <name val="Calibri"/>
      <family val="2"/>
      <scheme val="minor"/>
    </font>
    <font>
      <b/>
      <sz val="13.5"/>
      <name val="Calibri"/>
      <family val="2"/>
      <scheme val="minor"/>
    </font>
    <font>
      <sz val="11"/>
      <name val="Calibri"/>
      <family val="2"/>
      <scheme val="minor"/>
    </font>
    <font>
      <b/>
      <sz val="11"/>
      <name val="Calibri"/>
      <family val="2"/>
      <scheme val="minor"/>
    </font>
    <font>
      <sz val="14"/>
      <color theme="1"/>
      <name val="Calibri"/>
      <family val="2"/>
      <scheme val="minor"/>
    </font>
    <font>
      <b/>
      <sz val="11"/>
      <color theme="0"/>
      <name val="Calibri"/>
      <family val="2"/>
      <scheme val="minor"/>
    </font>
    <font>
      <b/>
      <sz val="26"/>
      <color theme="1"/>
      <name val="Calibri"/>
      <family val="2"/>
      <scheme val="minor"/>
    </font>
    <font>
      <b/>
      <sz val="16"/>
      <color theme="1"/>
      <name val="Calibri"/>
      <family val="2"/>
      <scheme val="minor"/>
    </font>
    <font>
      <i/>
      <sz val="11"/>
      <name val="Calibri"/>
      <family val="2"/>
      <scheme val="minor"/>
    </font>
    <font>
      <sz val="12"/>
      <color rgb="FFFF0000"/>
      <name val="Calibri"/>
      <family val="2"/>
      <scheme val="minor"/>
    </font>
    <font>
      <sz val="11"/>
      <color rgb="FFFF0000"/>
      <name val="Calibri"/>
      <family val="2"/>
      <scheme val="minor"/>
    </font>
    <font>
      <b/>
      <sz val="12"/>
      <name val="Calibri"/>
      <family val="2"/>
      <scheme val="minor"/>
    </font>
    <font>
      <sz val="12"/>
      <name val="Calibri"/>
      <family val="2"/>
      <scheme val="minor"/>
    </font>
    <font>
      <i/>
      <sz val="12"/>
      <color theme="1"/>
      <name val="Calibri"/>
      <family val="2"/>
      <scheme val="minor"/>
    </font>
    <font>
      <u/>
      <sz val="11"/>
      <color theme="10"/>
      <name val="Calibri"/>
      <family val="2"/>
      <scheme val="minor"/>
    </font>
    <font>
      <b/>
      <sz val="28"/>
      <color theme="1"/>
      <name val="Calibri"/>
      <family val="2"/>
      <scheme val="minor"/>
    </font>
    <font>
      <b/>
      <sz val="11"/>
      <color rgb="FFFF0000"/>
      <name val="Calibri"/>
      <family val="2"/>
      <scheme val="minor"/>
    </font>
    <font>
      <sz val="8"/>
      <name val="Calibri"/>
      <family val="2"/>
      <scheme val="minor"/>
    </font>
    <font>
      <sz val="11"/>
      <color theme="1"/>
      <name val="Calibri"/>
      <family val="2"/>
      <scheme val="minor"/>
    </font>
    <font>
      <i/>
      <sz val="12"/>
      <color rgb="FFFF0000"/>
      <name val="Calibri"/>
      <family val="2"/>
      <scheme val="minor"/>
    </font>
    <font>
      <b/>
      <sz val="12"/>
      <color rgb="FFFF0000"/>
      <name val="Calibri"/>
      <family val="2"/>
      <scheme val="minor"/>
    </font>
    <font>
      <b/>
      <i/>
      <sz val="11"/>
      <color theme="9"/>
      <name val="Calibri"/>
      <family val="2"/>
      <scheme val="minor"/>
    </font>
    <font>
      <i/>
      <sz val="9"/>
      <color theme="1"/>
      <name val="Calibri"/>
      <family val="2"/>
      <scheme val="minor"/>
    </font>
    <font>
      <sz val="11"/>
      <color rgb="FF000000"/>
      <name val="Calibri"/>
      <family val="2"/>
    </font>
    <font>
      <i/>
      <sz val="11"/>
      <color theme="1"/>
      <name val="Consolas"/>
      <family val="3"/>
    </font>
    <font>
      <sz val="22"/>
      <color rgb="FFFF0000"/>
      <name val="Calibri"/>
      <family val="2"/>
      <scheme val="minor"/>
    </font>
    <font>
      <sz val="11"/>
      <color rgb="FF444444"/>
      <name val="Consolas"/>
      <family val="3"/>
    </font>
    <font>
      <sz val="12"/>
      <color rgb="FF000000"/>
      <name val="Calibri"/>
      <family val="2"/>
    </font>
    <font>
      <sz val="12"/>
      <color rgb="FFFF0000"/>
      <name val="Calibri"/>
      <family val="2"/>
    </font>
    <font>
      <sz val="12"/>
      <color theme="1"/>
      <name val="Calibri"/>
      <family val="2"/>
    </font>
    <font>
      <sz val="11"/>
      <color rgb="FF000000"/>
      <name val="Calibri"/>
    </font>
    <font>
      <b/>
      <sz val="11"/>
      <color theme="1"/>
      <name val="Calibri"/>
      <scheme val="minor"/>
    </font>
    <font>
      <sz val="11"/>
      <color theme="1"/>
      <name val="Calibri"/>
      <scheme val="minor"/>
    </font>
    <font>
      <sz val="11"/>
      <color theme="1"/>
      <name val="Calibri"/>
      <family val="2"/>
    </font>
  </fonts>
  <fills count="16">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rgb="FFE5B8B7"/>
        <bgColor rgb="FFE5B8B7"/>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theme="4" tint="0.39997558519241921"/>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ck">
        <color rgb="FFFFCC00"/>
      </bottom>
      <diagonal/>
    </border>
    <border>
      <left/>
      <right style="thin">
        <color indexed="64"/>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rgb="FF000000"/>
      </left>
      <right style="thin">
        <color indexed="64"/>
      </right>
      <top style="thin">
        <color theme="4" tint="0.39997558519241921"/>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double">
        <color indexed="64"/>
      </right>
      <top style="thin">
        <color rgb="FF000000"/>
      </top>
      <bottom style="double">
        <color rgb="FF000000"/>
      </bottom>
      <diagonal/>
    </border>
  </borders>
  <cellStyleXfs count="2">
    <xf numFmtId="0" fontId="0" fillId="0" borderId="0"/>
    <xf numFmtId="0" fontId="19" fillId="0" borderId="0" applyNumberFormat="0" applyFill="0" applyBorder="0" applyAlignment="0" applyProtection="0"/>
  </cellStyleXfs>
  <cellXfs count="142">
    <xf numFmtId="0" fontId="0" fillId="0" borderId="0" xfId="0"/>
    <xf numFmtId="0" fontId="3" fillId="0" borderId="3" xfId="0" applyFont="1" applyBorder="1" applyAlignment="1">
      <alignment horizontal="center" vertical="center" wrapText="1"/>
    </xf>
    <xf numFmtId="0" fontId="2" fillId="0" borderId="1" xfId="0" applyFont="1" applyBorder="1" applyAlignment="1">
      <alignment horizontal="right"/>
    </xf>
    <xf numFmtId="0" fontId="3" fillId="0" borderId="0" xfId="0" applyFont="1"/>
    <xf numFmtId="0" fontId="0" fillId="0" borderId="0" xfId="0" applyAlignment="1">
      <alignment horizontal="left" vertical="center" indent="1"/>
    </xf>
    <xf numFmtId="0" fontId="0" fillId="0" borderId="0" xfId="0" applyAlignment="1">
      <alignment vertical="top" wrapText="1"/>
    </xf>
    <xf numFmtId="0" fontId="7" fillId="2" borderId="0" xfId="0" applyFont="1" applyFill="1"/>
    <xf numFmtId="0" fontId="0" fillId="4" borderId="0" xfId="0" applyFill="1"/>
    <xf numFmtId="0" fontId="0" fillId="4" borderId="0" xfId="0" applyFill="1" applyAlignment="1">
      <alignment horizontal="left" vertical="center" indent="1"/>
    </xf>
    <xf numFmtId="0" fontId="0" fillId="6" borderId="0" xfId="0" applyFill="1" applyAlignment="1">
      <alignment horizontal="left" vertical="center" indent="1"/>
    </xf>
    <xf numFmtId="0" fontId="9" fillId="0" borderId="0" xfId="0" applyFont="1"/>
    <xf numFmtId="0" fontId="6" fillId="7" borderId="0" xfId="0" applyFont="1" applyFill="1" applyAlignment="1">
      <alignment vertical="center"/>
    </xf>
    <xf numFmtId="0" fontId="7" fillId="7" borderId="0" xfId="0" applyFont="1" applyFill="1"/>
    <xf numFmtId="0" fontId="1" fillId="2" borderId="1" xfId="0" applyFont="1" applyFill="1" applyBorder="1"/>
    <xf numFmtId="0" fontId="0" fillId="0" borderId="2" xfId="0" applyBorder="1" applyAlignment="1">
      <alignment horizontal="center"/>
    </xf>
    <xf numFmtId="0" fontId="0" fillId="0" borderId="1" xfId="0" applyBorder="1" applyAlignment="1">
      <alignment horizontal="center"/>
    </xf>
    <xf numFmtId="0" fontId="16" fillId="0" borderId="0" xfId="0" applyFont="1" applyAlignment="1">
      <alignment vertical="center"/>
    </xf>
    <xf numFmtId="0" fontId="17" fillId="0" borderId="0" xfId="0" applyFont="1" applyAlignment="1">
      <alignment vertical="center"/>
    </xf>
    <xf numFmtId="0" fontId="1" fillId="0" borderId="0" xfId="0" applyFont="1"/>
    <xf numFmtId="0" fontId="5" fillId="12" borderId="0" xfId="0" applyFont="1" applyFill="1" applyAlignment="1">
      <alignment vertical="center"/>
    </xf>
    <xf numFmtId="0" fontId="3" fillId="12" borderId="0" xfId="0" applyFont="1" applyFill="1" applyAlignment="1">
      <alignment horizontal="left" vertical="center" indent="1"/>
    </xf>
    <xf numFmtId="0" fontId="19" fillId="0" borderId="0" xfId="1"/>
    <xf numFmtId="0" fontId="1" fillId="2" borderId="5" xfId="0" applyFont="1" applyFill="1" applyBorder="1"/>
    <xf numFmtId="0" fontId="16" fillId="0" borderId="0" xfId="0" applyFont="1" applyAlignment="1">
      <alignment horizontal="right" vertical="center"/>
    </xf>
    <xf numFmtId="9" fontId="1" fillId="2" borderId="5" xfId="0" applyNumberFormat="1" applyFont="1" applyFill="1" applyBorder="1"/>
    <xf numFmtId="0" fontId="6" fillId="2" borderId="0" xfId="0" applyFont="1" applyFill="1" applyAlignment="1">
      <alignment vertical="center"/>
    </xf>
    <xf numFmtId="0" fontId="5" fillId="13" borderId="0" xfId="0" applyFont="1" applyFill="1" applyAlignment="1">
      <alignment vertical="center"/>
    </xf>
    <xf numFmtId="0" fontId="0" fillId="13" borderId="0" xfId="0" applyFill="1"/>
    <xf numFmtId="0" fontId="3" fillId="13" borderId="0" xfId="0" applyFont="1" applyFill="1" applyAlignment="1">
      <alignment horizontal="left" vertical="center" indent="1"/>
    </xf>
    <xf numFmtId="0" fontId="0" fillId="0" borderId="1" xfId="0" applyBorder="1" applyAlignment="1" applyProtection="1">
      <alignment horizontal="center"/>
      <protection locked="0"/>
    </xf>
    <xf numFmtId="0" fontId="15" fillId="0" borderId="0" xfId="0" applyFont="1"/>
    <xf numFmtId="0" fontId="15" fillId="12" borderId="0" xfId="0" applyFont="1" applyFill="1" applyAlignment="1">
      <alignment horizontal="left" vertical="center" indent="1"/>
    </xf>
    <xf numFmtId="0" fontId="15" fillId="13" borderId="0" xfId="0" applyFont="1" applyFill="1" applyAlignment="1">
      <alignment horizontal="left" vertical="center" indent="1"/>
    </xf>
    <xf numFmtId="0" fontId="0" fillId="0" borderId="0" xfId="0" applyAlignment="1">
      <alignment horizontal="left"/>
    </xf>
    <xf numFmtId="0" fontId="18" fillId="10" borderId="5" xfId="0" applyFont="1" applyFill="1" applyBorder="1" applyAlignment="1">
      <alignment horizontal="left"/>
    </xf>
    <xf numFmtId="0" fontId="18" fillId="10" borderId="7" xfId="0" applyFont="1" applyFill="1" applyBorder="1" applyAlignment="1">
      <alignment horizontal="left"/>
    </xf>
    <xf numFmtId="0" fontId="18" fillId="10" borderId="6" xfId="0" applyFont="1" applyFill="1" applyBorder="1" applyAlignment="1">
      <alignment horizontal="left"/>
    </xf>
    <xf numFmtId="0" fontId="24" fillId="10" borderId="5" xfId="0" applyFont="1" applyFill="1" applyBorder="1" applyAlignment="1">
      <alignment horizontal="left"/>
    </xf>
    <xf numFmtId="0" fontId="24" fillId="10" borderId="7" xfId="0" applyFont="1" applyFill="1" applyBorder="1" applyAlignment="1">
      <alignment horizontal="left"/>
    </xf>
    <xf numFmtId="0" fontId="24" fillId="10" borderId="6" xfId="0" applyFont="1" applyFill="1" applyBorder="1" applyAlignment="1">
      <alignment horizontal="left"/>
    </xf>
    <xf numFmtId="0" fontId="23" fillId="0" borderId="1" xfId="0" applyFont="1" applyBorder="1" applyAlignment="1" applyProtection="1">
      <alignment horizontal="center"/>
      <protection locked="0"/>
    </xf>
    <xf numFmtId="0" fontId="23" fillId="0" borderId="1" xfId="0" applyFont="1" applyBorder="1" applyAlignment="1">
      <alignment horizontal="center"/>
    </xf>
    <xf numFmtId="0" fontId="23" fillId="0" borderId="4" xfId="0" applyFont="1" applyBorder="1" applyAlignment="1" applyProtection="1">
      <alignment horizontal="center"/>
      <protection locked="0"/>
    </xf>
    <xf numFmtId="0" fontId="23" fillId="0" borderId="4" xfId="0" applyFont="1" applyBorder="1" applyAlignment="1">
      <alignment horizontal="center"/>
    </xf>
    <xf numFmtId="0" fontId="30" fillId="0" borderId="0" xfId="0" applyFont="1"/>
    <xf numFmtId="0" fontId="7" fillId="10" borderId="1" xfId="0" applyFont="1" applyFill="1" applyBorder="1" applyAlignment="1">
      <alignment horizontal="left" vertical="center"/>
    </xf>
    <xf numFmtId="0" fontId="29" fillId="10" borderId="1" xfId="0" applyFont="1" applyFill="1" applyBorder="1" applyAlignment="1">
      <alignment horizontal="left" vertical="center"/>
    </xf>
    <xf numFmtId="0" fontId="0" fillId="0" borderId="10" xfId="0" applyBorder="1" applyAlignment="1">
      <alignment horizontal="center"/>
    </xf>
    <xf numFmtId="0" fontId="0" fillId="0" borderId="6" xfId="0" applyBorder="1" applyAlignment="1">
      <alignment horizontal="center"/>
    </xf>
    <xf numFmtId="0" fontId="23" fillId="0" borderId="6" xfId="0" applyFont="1" applyBorder="1" applyAlignment="1">
      <alignment horizontal="center"/>
    </xf>
    <xf numFmtId="0" fontId="23" fillId="0" borderId="11" xfId="0" applyFont="1" applyBorder="1" applyAlignment="1">
      <alignment horizontal="center"/>
    </xf>
    <xf numFmtId="0" fontId="28" fillId="0" borderId="5" xfId="0" applyFont="1" applyBorder="1"/>
    <xf numFmtId="0" fontId="28" fillId="0" borderId="13" xfId="0" applyFont="1" applyBorder="1"/>
    <xf numFmtId="0" fontId="0" fillId="0" borderId="2" xfId="0" applyBorder="1" applyAlignment="1" applyProtection="1">
      <alignment horizontal="center"/>
      <protection locked="0"/>
    </xf>
    <xf numFmtId="0" fontId="31" fillId="0" borderId="0" xfId="0" applyFont="1"/>
    <xf numFmtId="0" fontId="7" fillId="7" borderId="0" xfId="0" applyFont="1" applyFill="1" applyAlignment="1">
      <alignment vertical="center"/>
    </xf>
    <xf numFmtId="0" fontId="3" fillId="4" borderId="0" xfId="0" applyFont="1" applyFill="1" applyAlignment="1">
      <alignment horizontal="left" vertical="center" indent="1"/>
    </xf>
    <xf numFmtId="0" fontId="4" fillId="0" borderId="0" xfId="0" applyFont="1"/>
    <xf numFmtId="0" fontId="3" fillId="13" borderId="0" xfId="0" applyFont="1" applyFill="1" applyAlignment="1">
      <alignment horizontal="left" indent="4"/>
    </xf>
    <xf numFmtId="0" fontId="0" fillId="13" borderId="1" xfId="0" applyFill="1" applyBorder="1" applyAlignment="1">
      <alignment horizontal="left" indent="4"/>
    </xf>
    <xf numFmtId="0" fontId="3" fillId="12" borderId="0" xfId="0" applyFont="1" applyFill="1" applyAlignment="1">
      <alignment horizontal="left" indent="4"/>
    </xf>
    <xf numFmtId="0" fontId="0" fillId="12" borderId="1" xfId="0" applyFill="1" applyBorder="1" applyAlignment="1">
      <alignment horizontal="left" indent="4"/>
    </xf>
    <xf numFmtId="0" fontId="0" fillId="4" borderId="1" xfId="0" applyFill="1" applyBorder="1" applyAlignment="1">
      <alignment horizontal="left" indent="4"/>
    </xf>
    <xf numFmtId="0" fontId="7" fillId="10" borderId="5" xfId="0" applyFont="1" applyFill="1" applyBorder="1" applyAlignment="1">
      <alignment horizontal="left" vertical="center"/>
    </xf>
    <xf numFmtId="0" fontId="17" fillId="0" borderId="0" xfId="0" applyFont="1" applyAlignment="1">
      <alignment horizontal="left" vertical="center" wrapText="1"/>
    </xf>
    <xf numFmtId="0" fontId="0" fillId="0" borderId="14" xfId="0" applyBorder="1"/>
    <xf numFmtId="0" fontId="1" fillId="0" borderId="14" xfId="0" applyFont="1" applyBorder="1"/>
    <xf numFmtId="0" fontId="16" fillId="0" borderId="14" xfId="0" applyFont="1" applyBorder="1" applyAlignment="1">
      <alignment vertical="center"/>
    </xf>
    <xf numFmtId="0" fontId="0" fillId="0" borderId="12" xfId="0" applyBorder="1" applyAlignment="1">
      <alignment horizontal="center"/>
    </xf>
    <xf numFmtId="0" fontId="0" fillId="0" borderId="5" xfId="0" applyBorder="1" applyAlignment="1">
      <alignment horizontal="center"/>
    </xf>
    <xf numFmtId="0" fontId="23" fillId="0" borderId="5" xfId="0" applyFont="1" applyBorder="1" applyAlignment="1">
      <alignment horizontal="center"/>
    </xf>
    <xf numFmtId="0" fontId="23" fillId="0" borderId="13" xfId="0" applyFont="1" applyBorder="1" applyAlignment="1">
      <alignment horizontal="center"/>
    </xf>
    <xf numFmtId="0" fontId="35" fillId="0" borderId="5" xfId="0" applyFont="1" applyBorder="1" applyAlignment="1">
      <alignment horizontal="center"/>
    </xf>
    <xf numFmtId="0" fontId="26" fillId="0" borderId="0" xfId="0" applyFont="1" applyAlignment="1">
      <alignment horizontal="center"/>
    </xf>
    <xf numFmtId="0" fontId="0" fillId="9" borderId="9" xfId="0" applyFill="1" applyBorder="1" applyAlignment="1">
      <alignment horizontal="center"/>
    </xf>
    <xf numFmtId="0" fontId="0" fillId="9" borderId="1" xfId="0" applyFill="1" applyBorder="1" applyAlignment="1">
      <alignment horizontal="center"/>
    </xf>
    <xf numFmtId="0" fontId="35" fillId="0" borderId="1" xfId="0" applyFont="1" applyBorder="1"/>
    <xf numFmtId="0" fontId="28" fillId="0" borderId="12" xfId="0" applyFont="1" applyBorder="1"/>
    <xf numFmtId="0" fontId="35" fillId="0" borderId="2" xfId="0" applyFont="1" applyBorder="1"/>
    <xf numFmtId="0" fontId="7" fillId="10" borderId="13" xfId="0" applyFont="1" applyFill="1" applyBorder="1" applyAlignment="1">
      <alignment horizontal="left" vertical="center"/>
    </xf>
    <xf numFmtId="0" fontId="10" fillId="8" borderId="3" xfId="0" applyFont="1" applyFill="1" applyBorder="1" applyAlignment="1">
      <alignment horizontal="center" vertical="center" wrapText="1"/>
    </xf>
    <xf numFmtId="0" fontId="0" fillId="0" borderId="3" xfId="0" applyBorder="1" applyAlignment="1">
      <alignment horizontal="center" vertical="center" wrapText="1"/>
    </xf>
    <xf numFmtId="0" fontId="3" fillId="0" borderId="16" xfId="0" applyFont="1" applyBorder="1" applyAlignment="1">
      <alignment horizontal="center" vertical="center" wrapText="1"/>
    </xf>
    <xf numFmtId="0" fontId="36" fillId="0" borderId="17" xfId="0" applyFont="1" applyBorder="1" applyAlignment="1">
      <alignment horizontal="center" vertical="center" wrapText="1"/>
    </xf>
    <xf numFmtId="0" fontId="10" fillId="14" borderId="0" xfId="0" applyFont="1" applyFill="1" applyProtection="1">
      <protection locked="0"/>
    </xf>
    <xf numFmtId="49" fontId="10" fillId="14" borderId="0" xfId="0" applyNumberFormat="1" applyFont="1" applyFill="1" applyProtection="1">
      <protection locked="0"/>
    </xf>
    <xf numFmtId="0" fontId="10" fillId="14" borderId="0" xfId="0" applyFont="1" applyFill="1" applyAlignment="1" applyProtection="1">
      <alignment horizontal="right"/>
      <protection locked="0"/>
    </xf>
    <xf numFmtId="0" fontId="10" fillId="8" borderId="21" xfId="0" applyFont="1" applyFill="1" applyBorder="1" applyAlignment="1">
      <alignment horizontal="center" vertical="center" wrapText="1"/>
    </xf>
    <xf numFmtId="0" fontId="28" fillId="9" borderId="18" xfId="0" applyFont="1" applyFill="1" applyBorder="1" applyAlignment="1">
      <alignment horizontal="center"/>
    </xf>
    <xf numFmtId="0" fontId="28" fillId="0" borderId="19" xfId="0" applyFont="1" applyBorder="1" applyAlignment="1">
      <alignment horizontal="center"/>
    </xf>
    <xf numFmtId="0" fontId="28" fillId="9" borderId="19" xfId="0" applyFont="1" applyFill="1" applyBorder="1" applyAlignment="1">
      <alignment horizontal="center"/>
    </xf>
    <xf numFmtId="0" fontId="28" fillId="0" borderId="20" xfId="0" applyFont="1" applyBorder="1" applyAlignment="1">
      <alignment horizontal="center"/>
    </xf>
    <xf numFmtId="0" fontId="37" fillId="0" borderId="1" xfId="0" applyFont="1" applyBorder="1" applyAlignment="1" applyProtection="1">
      <alignment horizontal="center"/>
      <protection locked="0"/>
    </xf>
    <xf numFmtId="0" fontId="37" fillId="0" borderId="1" xfId="0" applyFont="1" applyBorder="1" applyAlignment="1">
      <alignment horizontal="center"/>
    </xf>
    <xf numFmtId="0" fontId="37" fillId="0" borderId="6" xfId="0" applyFont="1" applyBorder="1" applyAlignment="1">
      <alignment horizontal="center"/>
    </xf>
    <xf numFmtId="0" fontId="38" fillId="15" borderId="0" xfId="0" applyFont="1" applyFill="1"/>
    <xf numFmtId="0" fontId="17" fillId="0" borderId="0" xfId="0" applyFont="1" applyAlignment="1">
      <alignment horizontal="right" vertical="center"/>
    </xf>
    <xf numFmtId="0" fontId="1" fillId="0" borderId="14" xfId="0" applyFont="1" applyBorder="1" applyAlignment="1">
      <alignment horizontal="right"/>
    </xf>
    <xf numFmtId="0" fontId="0" fillId="3" borderId="0" xfId="0" applyFill="1" applyAlignment="1">
      <alignment horizontal="left" vertical="center"/>
    </xf>
    <xf numFmtId="0" fontId="0" fillId="13" borderId="0" xfId="0" applyFill="1" applyAlignment="1">
      <alignment horizontal="left" vertical="center"/>
    </xf>
    <xf numFmtId="0" fontId="4" fillId="0" borderId="0" xfId="0" applyFont="1" applyAlignment="1">
      <alignment horizontal="center"/>
    </xf>
    <xf numFmtId="0" fontId="7" fillId="12" borderId="0" xfId="0" applyFont="1" applyFill="1" applyAlignment="1">
      <alignment horizontal="left" vertical="center"/>
    </xf>
    <xf numFmtId="0" fontId="5" fillId="13" borderId="0" xfId="0" applyFont="1" applyFill="1" applyAlignment="1">
      <alignment horizontal="center" vertical="center"/>
    </xf>
    <xf numFmtId="0" fontId="15" fillId="13" borderId="0" xfId="0" applyFont="1" applyFill="1" applyAlignment="1">
      <alignment horizontal="left" vertical="center"/>
    </xf>
    <xf numFmtId="0" fontId="5" fillId="12" borderId="0" xfId="0" applyFont="1" applyFill="1" applyAlignment="1">
      <alignment horizontal="center" vertical="center"/>
    </xf>
    <xf numFmtId="0" fontId="15" fillId="12" borderId="0" xfId="0" applyFont="1" applyFill="1" applyAlignment="1">
      <alignment horizontal="left" vertical="center"/>
    </xf>
    <xf numFmtId="0" fontId="0" fillId="12" borderId="0" xfId="0" applyFill="1" applyAlignment="1">
      <alignment horizontal="left" vertical="center"/>
    </xf>
    <xf numFmtId="0" fontId="0" fillId="4" borderId="0" xfId="0" applyFill="1" applyAlignment="1">
      <alignment horizontal="left" vertical="center"/>
    </xf>
    <xf numFmtId="0" fontId="7" fillId="2" borderId="0" xfId="0" applyFont="1" applyFill="1" applyAlignment="1">
      <alignment horizontal="left" vertical="center"/>
    </xf>
    <xf numFmtId="0" fontId="21" fillId="3" borderId="0" xfId="0" applyFont="1" applyFill="1" applyAlignment="1">
      <alignment horizontal="left" vertical="center"/>
    </xf>
    <xf numFmtId="0" fontId="0" fillId="0" borderId="0" xfId="0" applyAlignment="1">
      <alignment horizontal="center"/>
    </xf>
    <xf numFmtId="0" fontId="11" fillId="0" borderId="0" xfId="0" applyFont="1" applyAlignment="1">
      <alignment horizontal="center"/>
    </xf>
    <xf numFmtId="0" fontId="21" fillId="11" borderId="0" xfId="0" applyFont="1" applyFill="1" applyAlignment="1">
      <alignment horizontal="left" vertical="center"/>
    </xf>
    <xf numFmtId="0" fontId="5" fillId="4" borderId="0" xfId="0" applyFont="1" applyFill="1" applyAlignment="1">
      <alignment horizontal="center" vertical="center"/>
    </xf>
    <xf numFmtId="0" fontId="15" fillId="4" borderId="0" xfId="0" applyFont="1" applyFill="1" applyAlignment="1">
      <alignment horizontal="left" vertical="center"/>
    </xf>
    <xf numFmtId="0" fontId="0" fillId="5" borderId="0" xfId="0" applyFill="1" applyAlignment="1">
      <alignment horizontal="left" vertical="center" wrapText="1"/>
    </xf>
    <xf numFmtId="0" fontId="5" fillId="6" borderId="0" xfId="0" applyFont="1" applyFill="1" applyAlignment="1">
      <alignment horizontal="left" vertical="center"/>
    </xf>
    <xf numFmtId="0" fontId="18" fillId="10" borderId="5" xfId="0" applyFont="1" applyFill="1" applyBorder="1" applyAlignment="1">
      <alignment horizontal="left"/>
    </xf>
    <xf numFmtId="0" fontId="18" fillId="10" borderId="7" xfId="0" applyFont="1" applyFill="1" applyBorder="1" applyAlignment="1">
      <alignment horizontal="left"/>
    </xf>
    <xf numFmtId="0" fontId="18" fillId="10" borderId="6" xfId="0" applyFont="1" applyFill="1" applyBorder="1" applyAlignment="1">
      <alignment horizontal="left"/>
    </xf>
    <xf numFmtId="0" fontId="12" fillId="10" borderId="0" xfId="0" applyFont="1" applyFill="1" applyAlignment="1">
      <alignment horizontal="left"/>
    </xf>
    <xf numFmtId="0" fontId="17" fillId="0" borderId="0" xfId="0" applyFont="1" applyAlignment="1">
      <alignment horizontal="left" vertical="center" wrapText="1"/>
    </xf>
    <xf numFmtId="0" fontId="20" fillId="0" borderId="0" xfId="0" applyFont="1" applyAlignment="1">
      <alignment horizontal="center" vertical="center"/>
    </xf>
    <xf numFmtId="0" fontId="34" fillId="0" borderId="1" xfId="0" applyFont="1" applyBorder="1" applyAlignment="1">
      <alignment horizontal="right"/>
    </xf>
    <xf numFmtId="0" fontId="27" fillId="0" borderId="0" xfId="0" applyFont="1" applyAlignment="1">
      <alignment horizontal="right"/>
    </xf>
    <xf numFmtId="0" fontId="15" fillId="0" borderId="0" xfId="0" applyFont="1" applyAlignment="1">
      <alignment horizontal="center" vertical="top"/>
    </xf>
    <xf numFmtId="0" fontId="1" fillId="0" borderId="1" xfId="0" applyFont="1" applyBorder="1" applyAlignment="1">
      <alignment horizontal="right"/>
    </xf>
    <xf numFmtId="0" fontId="2" fillId="0" borderId="1" xfId="0" applyFont="1" applyBorder="1" applyAlignment="1">
      <alignment horizontal="right"/>
    </xf>
    <xf numFmtId="0" fontId="1" fillId="2" borderId="1" xfId="0" applyFont="1" applyFill="1" applyBorder="1" applyAlignment="1">
      <alignment horizontal="center"/>
    </xf>
    <xf numFmtId="0" fontId="15" fillId="0" borderId="8" xfId="0" applyFont="1" applyBorder="1" applyAlignment="1">
      <alignment horizontal="center"/>
    </xf>
    <xf numFmtId="0" fontId="12" fillId="10" borderId="0" xfId="0" applyFont="1" applyFill="1" applyAlignment="1">
      <alignment horizontal="center"/>
    </xf>
    <xf numFmtId="0" fontId="26" fillId="0" borderId="0" xfId="0" applyFont="1" applyAlignment="1">
      <alignment horizontal="center"/>
    </xf>
    <xf numFmtId="0" fontId="14" fillId="0" borderId="1" xfId="0" applyFont="1" applyBorder="1" applyAlignment="1">
      <alignment horizontal="center" wrapText="1"/>
    </xf>
    <xf numFmtId="0" fontId="1" fillId="2" borderId="0" xfId="0" applyFont="1" applyFill="1" applyAlignment="1">
      <alignment horizontal="center" vertical="top"/>
    </xf>
    <xf numFmtId="0" fontId="13" fillId="10" borderId="5" xfId="0" applyFont="1" applyFill="1" applyBorder="1" applyAlignment="1">
      <alignment horizontal="center" vertical="center"/>
    </xf>
    <xf numFmtId="0" fontId="13" fillId="10" borderId="7" xfId="0" applyFont="1" applyFill="1" applyBorder="1" applyAlignment="1">
      <alignment horizontal="center" vertical="center"/>
    </xf>
    <xf numFmtId="0" fontId="13" fillId="10" borderId="6" xfId="0" applyFont="1" applyFill="1" applyBorder="1" applyAlignment="1">
      <alignment horizontal="center" vertical="center"/>
    </xf>
    <xf numFmtId="0" fontId="13" fillId="10" borderId="13" xfId="0" applyFont="1" applyFill="1" applyBorder="1" applyAlignment="1">
      <alignment horizontal="center" vertical="center"/>
    </xf>
    <xf numFmtId="0" fontId="13" fillId="10" borderId="8" xfId="0" applyFont="1" applyFill="1" applyBorder="1" applyAlignment="1">
      <alignment horizontal="center" vertical="center"/>
    </xf>
    <xf numFmtId="0" fontId="13" fillId="10" borderId="11" xfId="0" applyFont="1" applyFill="1" applyBorder="1" applyAlignment="1">
      <alignment horizontal="center" vertical="center"/>
    </xf>
    <xf numFmtId="0" fontId="8" fillId="10" borderId="0" xfId="0" applyFont="1" applyFill="1" applyAlignment="1">
      <alignment horizontal="center" vertical="center"/>
    </xf>
    <xf numFmtId="0" fontId="8" fillId="10" borderId="15" xfId="0" applyFont="1" applyFill="1" applyBorder="1" applyAlignment="1">
      <alignment horizontal="center" vertical="center"/>
    </xf>
  </cellXfs>
  <cellStyles count="2">
    <cellStyle name="Hyperlink" xfId="1" builtinId="8"/>
    <cellStyle name="Normal" xfId="0" builtinId="0"/>
  </cellStyles>
  <dxfs count="47">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FFFF99"/>
      </font>
      <fill>
        <patternFill>
          <bgColor rgb="FFFFFF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
      <fill>
        <patternFill>
          <bgColor rgb="FFFFC7CE"/>
        </patternFill>
      </fill>
    </dxf>
    <dxf>
      <fill>
        <patternFill>
          <bgColor rgb="FFFFFF99"/>
        </patternFill>
      </fill>
    </dxf>
    <dxf>
      <font>
        <color rgb="FF9C0006"/>
      </font>
      <fill>
        <patternFill>
          <bgColor rgb="FFFFC7CE"/>
        </patternFill>
      </fill>
    </dxf>
    <dxf>
      <font>
        <b val="0"/>
        <i val="0"/>
        <strike val="0"/>
        <condense val="0"/>
        <extend val="0"/>
        <outline val="0"/>
        <shadow val="0"/>
        <u val="none"/>
        <vertAlign val="baseline"/>
        <sz val="11"/>
        <color rgb="FF000000"/>
        <name val="Calibri"/>
        <scheme val="none"/>
      </font>
      <fill>
        <patternFill patternType="none">
          <fgColor rgb="FF000000"/>
          <bgColor rgb="FFFFFFFF"/>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center" textRotation="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dxf>
    <dxf>
      <border>
        <bottom style="double">
          <color rgb="FF000000"/>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double">
          <color indexed="64"/>
        </right>
        <top/>
        <bottom/>
        <vertical style="double">
          <color indexed="64"/>
        </vertical>
        <horizontal/>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center" textRotation="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dxf>
    <dxf>
      <border>
        <bottom style="double">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double">
          <color indexed="64"/>
        </right>
        <top/>
        <bottom/>
        <vertical style="double">
          <color indexed="64"/>
        </vertical>
        <horizontal/>
      </border>
    </dxf>
  </dxfs>
  <tableStyles count="0" defaultTableStyle="TableStyleMedium2" defaultPivotStyle="PivotStyleLight16"/>
  <colors>
    <mruColors>
      <color rgb="FFFFFF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1512224</xdr:colOff>
      <xdr:row>0</xdr:row>
      <xdr:rowOff>704850</xdr:rowOff>
    </xdr:to>
    <xdr:pic>
      <xdr:nvPicPr>
        <xdr:cNvPr id="2" name="Picture 1">
          <a:extLst>
            <a:ext uri="{FF2B5EF4-FFF2-40B4-BE49-F238E27FC236}">
              <a16:creationId xmlns:a16="http://schemas.microsoft.com/office/drawing/2014/main" id="{912B1C76-DD3C-41F5-BA21-0A0BEAE470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0"/>
          <a:ext cx="1493174"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148590</xdr:colOff>
      <xdr:row>7</xdr:row>
      <xdr:rowOff>64770</xdr:rowOff>
    </xdr:from>
    <xdr:to>
      <xdr:col>1</xdr:col>
      <xdr:colOff>1180754</xdr:colOff>
      <xdr:row>10</xdr:row>
      <xdr:rowOff>171450</xdr:rowOff>
    </xdr:to>
    <xdr:pic>
      <xdr:nvPicPr>
        <xdr:cNvPr id="7" name="Picture 6">
          <a:extLst>
            <a:ext uri="{FF2B5EF4-FFF2-40B4-BE49-F238E27FC236}">
              <a16:creationId xmlns:a16="http://schemas.microsoft.com/office/drawing/2014/main" id="{ECC9CB36-CEE3-4AE0-A3F0-70B3EEEFA3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90" y="1474470"/>
          <a:ext cx="1489364"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148590</xdr:colOff>
      <xdr:row>7</xdr:row>
      <xdr:rowOff>64770</xdr:rowOff>
    </xdr:from>
    <xdr:to>
      <xdr:col>1</xdr:col>
      <xdr:colOff>1180754</xdr:colOff>
      <xdr:row>10</xdr:row>
      <xdr:rowOff>171450</xdr:rowOff>
    </xdr:to>
    <xdr:pic>
      <xdr:nvPicPr>
        <xdr:cNvPr id="2" name="Picture 1">
          <a:extLst>
            <a:ext uri="{FF2B5EF4-FFF2-40B4-BE49-F238E27FC236}">
              <a16:creationId xmlns:a16="http://schemas.microsoft.com/office/drawing/2014/main" id="{6C9147C0-EC74-4A6C-B9EA-9C20B95A91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90" y="1474470"/>
          <a:ext cx="1489364"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32D0A9-CC68-4E61-B3CD-63F61FED7AD9}" name="Table2262" displayName="Table2262" ref="B51:I67" totalsRowShown="0" headerRowDxfId="46" dataDxfId="44" headerRowBorderDxfId="45" tableBorderDxfId="43" totalsRowBorderDxfId="42">
  <tableColumns count="8">
    <tableColumn id="5" xr3:uid="{1B77DA38-498A-4568-A202-B577CE3B4324}" name="Sample ID*" dataDxfId="41"/>
    <tableColumn id="1" xr3:uid="{37B73C0C-B2DF-4D3E-84C3-0AAAAF6B7D9F}" name="Index " dataDxfId="40"/>
    <tableColumn id="6" xr3:uid="{47025412-F94D-4834-8795-539768838287}" name="Slide Serial Number" dataDxfId="39"/>
    <tableColumn id="7" xr3:uid="{0EA1C337-72FF-4642-B33A-2E5AF1DE75E3}" name="Capture Area" dataDxfId="38"/>
    <tableColumn id="3" xr3:uid="{0D285C1F-816F-4A36-905F-DEB008AD020C}" name="Organism" dataDxfId="37"/>
    <tableColumn id="2" xr3:uid="{88BCD718-D60C-4CAE-974C-E16ACDD9DBDB}" name="Concentration (nM)" dataDxfId="36"/>
    <tableColumn id="4" xr3:uid="{920589CD-825C-421D-990C-ECF5C41CD1F9}" name="Volume" dataDxfId="35"/>
    <tableColumn id="8" xr3:uid="{E8A25550-5B15-4D12-A897-C8B798D12FDC}" name="Target Pooling Ratio" dataDxfId="3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17A9F70-D748-4FA0-8002-1B61B8A289B4}" name="Table22623" displayName="Table22623" ref="B65:I161" totalsRowShown="0" headerRowDxfId="33" dataDxfId="31" headerRowBorderDxfId="32" tableBorderDxfId="30" totalsRowBorderDxfId="29">
  <tableColumns count="8">
    <tableColumn id="5" xr3:uid="{C7967CF7-2FA9-460C-A931-2899B4A4D369}" name="Sample ID*" dataDxfId="28">
      <calculatedColumnFormula array="1">_xlfn.IFNA(INDIRECT(CHAR(65+MATCH(_xlfn.NUMBERVALUE(RIGHT(A66, LEN(A66)-1)), $B$45:$M$45, 0))&amp;(44+MATCH(LEFT(A66,1), $A$46:$A$53)), TRUE), "")</calculatedColumnFormula>
    </tableColumn>
    <tableColumn id="1" xr3:uid="{2BA8C386-2517-4754-A0EE-6A41986D05AF}" name="Index " dataDxfId="27"/>
    <tableColumn id="6" xr3:uid="{79DDEC14-42D9-4E10-B829-7F77BC217E19}" name="Slide Serial Number" dataDxfId="26"/>
    <tableColumn id="7" xr3:uid="{17CE6C8E-9FA6-4792-BC0E-1B0D55935AFE}" name="Capture Area" dataDxfId="25"/>
    <tableColumn id="3" xr3:uid="{8B01C1E7-FAAF-45D1-8BFF-EF49098478DF}" name="Organism" dataDxfId="24"/>
    <tableColumn id="2" xr3:uid="{251E2B92-1743-4508-AD5A-77D69A5B323D}" name="Concentration (nM)" dataDxfId="23"/>
    <tableColumn id="4" xr3:uid="{3F856DD1-4C4F-4E61-86E1-769988E1662D}" name="Volume" dataDxfId="22"/>
    <tableColumn id="8" xr3:uid="{5B267B3F-66DD-4704-B50F-98281E2463F1}" name="Target Pooling Ratio" dataDxfId="2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amples@seqmatic.com"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samples@seqmatic.com"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39997558519241921"/>
    <pageSetUpPr fitToPage="1"/>
  </sheetPr>
  <dimension ref="A1:L73"/>
  <sheetViews>
    <sheetView tabSelected="1" zoomScaleNormal="100" workbookViewId="0">
      <selection activeCell="E1" sqref="E1"/>
    </sheetView>
  </sheetViews>
  <sheetFormatPr defaultRowHeight="14.4" x14ac:dyDescent="0.3"/>
  <cols>
    <col min="1" max="1" width="39.33203125" customWidth="1"/>
    <col min="2" max="4" width="25" customWidth="1"/>
    <col min="9" max="9" width="14.109375" bestFit="1" customWidth="1"/>
    <col min="10" max="11" width="11" bestFit="1" customWidth="1"/>
  </cols>
  <sheetData>
    <row r="1" spans="1:12" ht="81" customHeight="1" thickBot="1" x14ac:dyDescent="0.35">
      <c r="A1" s="65"/>
      <c r="B1" s="65"/>
      <c r="C1" s="65"/>
      <c r="D1" s="65"/>
    </row>
    <row r="2" spans="1:12" ht="42" customHeight="1" thickTop="1" x14ac:dyDescent="0.6">
      <c r="A2" s="100" t="s">
        <v>305</v>
      </c>
      <c r="B2" s="100"/>
      <c r="C2" s="100"/>
      <c r="D2" s="100"/>
      <c r="E2" s="57"/>
      <c r="F2" s="57"/>
      <c r="G2" s="57"/>
      <c r="H2" s="57"/>
      <c r="I2" s="57"/>
      <c r="J2" s="57"/>
      <c r="K2" s="57"/>
      <c r="L2" s="57"/>
    </row>
    <row r="4" spans="1:12" ht="18" customHeight="1" x14ac:dyDescent="0.3">
      <c r="A4" s="98" t="s">
        <v>0</v>
      </c>
      <c r="B4" s="98"/>
      <c r="C4" s="98"/>
      <c r="D4" s="98"/>
    </row>
    <row r="5" spans="1:12" s="10" customFormat="1" ht="18" x14ac:dyDescent="0.35">
      <c r="A5" s="98" t="s">
        <v>1</v>
      </c>
      <c r="B5" s="98"/>
      <c r="C5" s="98"/>
      <c r="D5" s="98"/>
    </row>
    <row r="6" spans="1:12" s="10" customFormat="1" ht="18" x14ac:dyDescent="0.35">
      <c r="A6" s="98" t="s">
        <v>2</v>
      </c>
      <c r="B6" s="98"/>
      <c r="C6" s="98"/>
      <c r="D6" s="98"/>
    </row>
    <row r="7" spans="1:12" s="10" customFormat="1" ht="18" x14ac:dyDescent="0.35">
      <c r="A7" s="109" t="s">
        <v>3</v>
      </c>
      <c r="B7" s="109"/>
      <c r="C7" s="109"/>
      <c r="D7" s="109"/>
    </row>
    <row r="8" spans="1:12" x14ac:dyDescent="0.3">
      <c r="A8" s="5"/>
      <c r="B8" s="5"/>
      <c r="C8" s="5"/>
      <c r="D8" s="5"/>
    </row>
    <row r="9" spans="1:12" ht="18" x14ac:dyDescent="0.3">
      <c r="A9" s="25" t="s">
        <v>4</v>
      </c>
      <c r="B9" s="6"/>
      <c r="C9" s="6"/>
      <c r="D9" s="6"/>
    </row>
    <row r="10" spans="1:12" x14ac:dyDescent="0.3">
      <c r="A10" s="108" t="s">
        <v>186</v>
      </c>
      <c r="B10" s="108"/>
      <c r="C10" s="108"/>
      <c r="D10" s="108"/>
    </row>
    <row r="11" spans="1:12" x14ac:dyDescent="0.3">
      <c r="A11" s="108" t="s">
        <v>5</v>
      </c>
      <c r="B11" s="108"/>
      <c r="C11" s="108"/>
      <c r="D11" s="108"/>
    </row>
    <row r="12" spans="1:12" x14ac:dyDescent="0.3">
      <c r="A12" s="108" t="s">
        <v>6</v>
      </c>
      <c r="B12" s="108"/>
      <c r="C12" s="108"/>
      <c r="D12" s="108"/>
    </row>
    <row r="13" spans="1:12" x14ac:dyDescent="0.3">
      <c r="A13" s="108" t="s">
        <v>7</v>
      </c>
      <c r="B13" s="108"/>
      <c r="C13" s="108"/>
      <c r="D13" s="108"/>
    </row>
    <row r="14" spans="1:12" x14ac:dyDescent="0.3">
      <c r="A14" s="5"/>
      <c r="B14" s="5"/>
      <c r="C14" s="5"/>
      <c r="D14" s="5"/>
    </row>
    <row r="15" spans="1:12" ht="18" x14ac:dyDescent="0.3">
      <c r="A15" s="11" t="s">
        <v>8</v>
      </c>
      <c r="B15" s="12"/>
      <c r="C15" s="12"/>
      <c r="D15" s="12"/>
    </row>
    <row r="16" spans="1:12" s="3" customFormat="1" ht="14.4" customHeight="1" x14ac:dyDescent="0.3">
      <c r="A16" s="95" t="s">
        <v>294</v>
      </c>
      <c r="B16" s="55" t="s">
        <v>9</v>
      </c>
      <c r="C16" s="55"/>
      <c r="D16" s="55"/>
    </row>
    <row r="17" spans="1:4" s="3" customFormat="1" x14ac:dyDescent="0.3">
      <c r="A17" s="95" t="s">
        <v>295</v>
      </c>
      <c r="B17" s="55" t="s">
        <v>10</v>
      </c>
      <c r="C17" s="55"/>
      <c r="D17" s="55"/>
    </row>
    <row r="18" spans="1:4" s="3" customFormat="1" x14ac:dyDescent="0.3">
      <c r="A18" s="95" t="s">
        <v>296</v>
      </c>
      <c r="B18" s="55" t="s">
        <v>11</v>
      </c>
      <c r="C18" s="55"/>
      <c r="D18" s="55"/>
    </row>
    <row r="20" spans="1:4" ht="15" customHeight="1" x14ac:dyDescent="0.3">
      <c r="A20" s="111" t="s">
        <v>12</v>
      </c>
      <c r="B20" s="111"/>
      <c r="C20" s="111"/>
      <c r="D20" s="111"/>
    </row>
    <row r="21" spans="1:4" ht="15" customHeight="1" x14ac:dyDescent="0.3">
      <c r="A21" s="111"/>
      <c r="B21" s="111"/>
      <c r="C21" s="111"/>
      <c r="D21" s="111"/>
    </row>
    <row r="22" spans="1:4" x14ac:dyDescent="0.3">
      <c r="A22" s="112" t="s">
        <v>13</v>
      </c>
      <c r="B22" s="112"/>
      <c r="C22" s="112"/>
      <c r="D22" s="112"/>
    </row>
    <row r="24" spans="1:4" ht="18" x14ac:dyDescent="0.3">
      <c r="A24" s="113" t="s">
        <v>14</v>
      </c>
      <c r="B24" s="113"/>
      <c r="C24" s="113"/>
      <c r="D24" s="113"/>
    </row>
    <row r="25" spans="1:4" x14ac:dyDescent="0.3">
      <c r="A25" s="56" t="s">
        <v>149</v>
      </c>
      <c r="B25" s="62" t="s">
        <v>150</v>
      </c>
      <c r="C25" s="7"/>
      <c r="D25" s="7"/>
    </row>
    <row r="26" spans="1:4" x14ac:dyDescent="0.3">
      <c r="A26" s="8" t="s">
        <v>151</v>
      </c>
      <c r="B26" s="62" t="s">
        <v>152</v>
      </c>
      <c r="C26" s="7"/>
      <c r="D26" s="7"/>
    </row>
    <row r="27" spans="1:4" s="30" customFormat="1" x14ac:dyDescent="0.3">
      <c r="A27" s="114" t="s">
        <v>15</v>
      </c>
      <c r="B27" s="114"/>
      <c r="C27" s="114"/>
      <c r="D27" s="114"/>
    </row>
    <row r="28" spans="1:4" x14ac:dyDescent="0.3">
      <c r="A28" s="8" t="s">
        <v>153</v>
      </c>
      <c r="B28" s="62" t="s">
        <v>154</v>
      </c>
      <c r="C28" s="7"/>
      <c r="D28" s="7"/>
    </row>
    <row r="29" spans="1:4" x14ac:dyDescent="0.3">
      <c r="A29" s="8" t="s">
        <v>155</v>
      </c>
      <c r="B29" s="62" t="s">
        <v>32</v>
      </c>
      <c r="C29" s="7"/>
      <c r="D29" s="7"/>
    </row>
    <row r="30" spans="1:4" x14ac:dyDescent="0.3">
      <c r="A30" s="107" t="s">
        <v>16</v>
      </c>
      <c r="B30" s="107"/>
      <c r="C30" s="107"/>
      <c r="D30" s="107"/>
    </row>
    <row r="31" spans="1:4" x14ac:dyDescent="0.3">
      <c r="A31" s="107" t="s">
        <v>17</v>
      </c>
      <c r="B31" s="107"/>
      <c r="C31" s="107"/>
      <c r="D31" s="107"/>
    </row>
    <row r="32" spans="1:4" x14ac:dyDescent="0.3">
      <c r="A32" s="4"/>
    </row>
    <row r="33" spans="1:4" ht="18" x14ac:dyDescent="0.3">
      <c r="A33" s="102" t="s">
        <v>156</v>
      </c>
      <c r="B33" s="102"/>
      <c r="C33" s="102"/>
      <c r="D33" s="102"/>
    </row>
    <row r="34" spans="1:4" x14ac:dyDescent="0.3">
      <c r="A34" s="28" t="s">
        <v>21</v>
      </c>
      <c r="B34" s="59" t="s">
        <v>157</v>
      </c>
      <c r="C34" s="27"/>
      <c r="D34" s="27"/>
    </row>
    <row r="35" spans="1:4" x14ac:dyDescent="0.3">
      <c r="A35" s="28" t="s">
        <v>25</v>
      </c>
      <c r="B35" s="59" t="s">
        <v>26</v>
      </c>
      <c r="C35" s="27"/>
      <c r="D35" s="27"/>
    </row>
    <row r="36" spans="1:4" x14ac:dyDescent="0.3">
      <c r="A36" s="103" t="s">
        <v>15</v>
      </c>
      <c r="B36" s="103"/>
      <c r="C36" s="103"/>
      <c r="D36" s="103"/>
    </row>
    <row r="37" spans="1:4" x14ac:dyDescent="0.3">
      <c r="A37" s="28" t="s">
        <v>27</v>
      </c>
      <c r="B37" s="59" t="s">
        <v>158</v>
      </c>
      <c r="C37" s="27"/>
      <c r="D37" s="27"/>
    </row>
    <row r="38" spans="1:4" x14ac:dyDescent="0.3">
      <c r="A38" s="28" t="s">
        <v>31</v>
      </c>
      <c r="B38" s="59" t="s">
        <v>159</v>
      </c>
      <c r="C38" s="27"/>
      <c r="D38" s="27"/>
    </row>
    <row r="39" spans="1:4" x14ac:dyDescent="0.3">
      <c r="A39" s="99" t="s">
        <v>16</v>
      </c>
      <c r="B39" s="99"/>
      <c r="C39" s="99"/>
      <c r="D39" s="99"/>
    </row>
    <row r="40" spans="1:4" x14ac:dyDescent="0.3">
      <c r="A40" s="99" t="s">
        <v>17</v>
      </c>
      <c r="B40" s="99"/>
      <c r="C40" s="99"/>
      <c r="D40" s="99"/>
    </row>
    <row r="41" spans="1:4" x14ac:dyDescent="0.3">
      <c r="A41" s="103" t="s">
        <v>160</v>
      </c>
      <c r="B41" s="103"/>
      <c r="C41" s="103"/>
      <c r="D41" s="103"/>
    </row>
    <row r="42" spans="1:4" x14ac:dyDescent="0.3">
      <c r="A42" s="4"/>
    </row>
    <row r="43" spans="1:4" ht="18" x14ac:dyDescent="0.3">
      <c r="A43" s="104" t="s">
        <v>161</v>
      </c>
      <c r="B43" s="104"/>
      <c r="C43" s="104"/>
      <c r="D43" s="104"/>
    </row>
    <row r="44" spans="1:4" ht="18" x14ac:dyDescent="0.3">
      <c r="A44" s="19"/>
      <c r="B44" s="60" t="s">
        <v>18</v>
      </c>
      <c r="C44" s="60" t="s">
        <v>19</v>
      </c>
      <c r="D44" s="60" t="s">
        <v>20</v>
      </c>
    </row>
    <row r="45" spans="1:4" x14ac:dyDescent="0.3">
      <c r="A45" s="20" t="s">
        <v>21</v>
      </c>
      <c r="B45" s="61" t="s">
        <v>22</v>
      </c>
      <c r="C45" s="61" t="s">
        <v>23</v>
      </c>
      <c r="D45" s="61" t="s">
        <v>24</v>
      </c>
    </row>
    <row r="46" spans="1:4" x14ac:dyDescent="0.3">
      <c r="A46" s="20" t="s">
        <v>25</v>
      </c>
      <c r="B46" s="61" t="s">
        <v>26</v>
      </c>
      <c r="C46" s="61" t="s">
        <v>26</v>
      </c>
      <c r="D46" s="61" t="s">
        <v>26</v>
      </c>
    </row>
    <row r="47" spans="1:4" x14ac:dyDescent="0.3">
      <c r="A47" s="105" t="s">
        <v>15</v>
      </c>
      <c r="B47" s="105"/>
      <c r="C47" s="105"/>
      <c r="D47" s="105"/>
    </row>
    <row r="48" spans="1:4" x14ac:dyDescent="0.3">
      <c r="A48" s="31"/>
      <c r="B48" s="60" t="s">
        <v>18</v>
      </c>
      <c r="C48" s="60" t="s">
        <v>19</v>
      </c>
      <c r="D48" s="60" t="s">
        <v>20</v>
      </c>
    </row>
    <row r="49" spans="1:4" x14ac:dyDescent="0.3">
      <c r="A49" s="20" t="s">
        <v>27</v>
      </c>
      <c r="B49" s="61" t="s">
        <v>28</v>
      </c>
      <c r="C49" s="61" t="s">
        <v>29</v>
      </c>
      <c r="D49" s="61" t="s">
        <v>30</v>
      </c>
    </row>
    <row r="50" spans="1:4" x14ac:dyDescent="0.3">
      <c r="A50" s="20" t="s">
        <v>31</v>
      </c>
      <c r="B50" s="61" t="s">
        <v>32</v>
      </c>
      <c r="C50" s="61" t="s">
        <v>32</v>
      </c>
      <c r="D50" s="61" t="s">
        <v>32</v>
      </c>
    </row>
    <row r="51" spans="1:4" x14ac:dyDescent="0.3">
      <c r="A51" s="106" t="s">
        <v>16</v>
      </c>
      <c r="B51" s="106"/>
      <c r="C51" s="106"/>
      <c r="D51" s="106"/>
    </row>
    <row r="52" spans="1:4" x14ac:dyDescent="0.3">
      <c r="A52" s="101" t="s">
        <v>17</v>
      </c>
      <c r="B52" s="101"/>
      <c r="C52" s="101"/>
      <c r="D52" s="101"/>
    </row>
    <row r="53" spans="1:4" x14ac:dyDescent="0.3">
      <c r="A53" s="4"/>
    </row>
    <row r="54" spans="1:4" ht="18" x14ac:dyDescent="0.3">
      <c r="A54" s="102" t="s">
        <v>162</v>
      </c>
      <c r="B54" s="102"/>
      <c r="C54" s="102"/>
      <c r="D54" s="102"/>
    </row>
    <row r="55" spans="1:4" ht="18" x14ac:dyDescent="0.3">
      <c r="A55" s="26"/>
      <c r="B55" s="58" t="s">
        <v>33</v>
      </c>
      <c r="C55" s="58" t="s">
        <v>34</v>
      </c>
      <c r="D55" s="58" t="s">
        <v>35</v>
      </c>
    </row>
    <row r="56" spans="1:4" x14ac:dyDescent="0.3">
      <c r="A56" s="28" t="s">
        <v>21</v>
      </c>
      <c r="B56" s="59" t="s">
        <v>36</v>
      </c>
      <c r="C56" s="59" t="s">
        <v>36</v>
      </c>
      <c r="D56" s="59" t="s">
        <v>37</v>
      </c>
    </row>
    <row r="57" spans="1:4" x14ac:dyDescent="0.3">
      <c r="A57" s="28" t="s">
        <v>25</v>
      </c>
      <c r="B57" s="59" t="s">
        <v>26</v>
      </c>
      <c r="C57" s="59" t="s">
        <v>26</v>
      </c>
      <c r="D57" s="59" t="s">
        <v>26</v>
      </c>
    </row>
    <row r="58" spans="1:4" x14ac:dyDescent="0.3">
      <c r="A58" s="103" t="s">
        <v>15</v>
      </c>
      <c r="B58" s="103"/>
      <c r="C58" s="103"/>
      <c r="D58" s="103"/>
    </row>
    <row r="59" spans="1:4" x14ac:dyDescent="0.3">
      <c r="A59" s="32"/>
      <c r="B59" s="58" t="s">
        <v>33</v>
      </c>
      <c r="C59" s="58" t="s">
        <v>34</v>
      </c>
      <c r="D59" s="58" t="s">
        <v>35</v>
      </c>
    </row>
    <row r="60" spans="1:4" x14ac:dyDescent="0.3">
      <c r="A60" s="28" t="s">
        <v>27</v>
      </c>
      <c r="B60" s="59" t="s">
        <v>38</v>
      </c>
      <c r="C60" s="59" t="s">
        <v>39</v>
      </c>
      <c r="D60" s="59" t="s">
        <v>40</v>
      </c>
    </row>
    <row r="61" spans="1:4" x14ac:dyDescent="0.3">
      <c r="A61" s="28" t="s">
        <v>31</v>
      </c>
      <c r="B61" s="59" t="s">
        <v>32</v>
      </c>
      <c r="C61" s="59" t="s">
        <v>32</v>
      </c>
      <c r="D61" s="59" t="s">
        <v>32</v>
      </c>
    </row>
    <row r="62" spans="1:4" x14ac:dyDescent="0.3">
      <c r="A62" s="99" t="s">
        <v>16</v>
      </c>
      <c r="B62" s="99"/>
      <c r="C62" s="99"/>
      <c r="D62" s="99"/>
    </row>
    <row r="63" spans="1:4" x14ac:dyDescent="0.3">
      <c r="A63" s="99" t="s">
        <v>17</v>
      </c>
      <c r="B63" s="99"/>
      <c r="C63" s="99"/>
      <c r="D63" s="99"/>
    </row>
    <row r="64" spans="1:4" x14ac:dyDescent="0.3">
      <c r="A64" s="4"/>
    </row>
    <row r="65" spans="1:12" ht="15" customHeight="1" x14ac:dyDescent="0.3">
      <c r="A65" s="111" t="s">
        <v>41</v>
      </c>
      <c r="B65" s="111"/>
      <c r="C65" s="111"/>
      <c r="D65" s="111"/>
    </row>
    <row r="66" spans="1:12" ht="15" customHeight="1" x14ac:dyDescent="0.3">
      <c r="A66" s="111"/>
      <c r="B66" s="111"/>
      <c r="C66" s="111"/>
      <c r="D66" s="111"/>
    </row>
    <row r="67" spans="1:12" ht="75" customHeight="1" x14ac:dyDescent="0.3">
      <c r="A67" s="115" t="s">
        <v>42</v>
      </c>
      <c r="B67" s="115"/>
      <c r="C67" s="115"/>
      <c r="D67" s="115"/>
    </row>
    <row r="69" spans="1:12" ht="18" x14ac:dyDescent="0.3">
      <c r="A69" s="116" t="s">
        <v>43</v>
      </c>
      <c r="B69" s="116"/>
      <c r="C69" s="116"/>
      <c r="D69" s="116"/>
    </row>
    <row r="70" spans="1:12" x14ac:dyDescent="0.3">
      <c r="A70" s="9" t="s">
        <v>44</v>
      </c>
      <c r="B70" s="9"/>
      <c r="C70" s="9"/>
      <c r="D70" s="9"/>
    </row>
    <row r="71" spans="1:12" x14ac:dyDescent="0.3">
      <c r="A71" s="9" t="s">
        <v>45</v>
      </c>
      <c r="B71" s="9"/>
      <c r="C71" s="9"/>
      <c r="D71" s="9"/>
    </row>
    <row r="73" spans="1:12" x14ac:dyDescent="0.3">
      <c r="A73" s="110" t="s">
        <v>304</v>
      </c>
      <c r="B73" s="110"/>
      <c r="C73" s="110"/>
      <c r="D73" s="110"/>
      <c r="E73" s="33"/>
      <c r="F73" s="33"/>
      <c r="G73" s="33"/>
      <c r="H73" s="33"/>
      <c r="I73" s="33"/>
      <c r="J73" s="33"/>
      <c r="K73" s="33"/>
      <c r="L73" s="33"/>
    </row>
  </sheetData>
  <mergeCells count="32">
    <mergeCell ref="A73:D73"/>
    <mergeCell ref="A33:D33"/>
    <mergeCell ref="A36:D36"/>
    <mergeCell ref="A39:D39"/>
    <mergeCell ref="A20:D21"/>
    <mergeCell ref="A22:D22"/>
    <mergeCell ref="A24:D24"/>
    <mergeCell ref="A27:D27"/>
    <mergeCell ref="A65:D66"/>
    <mergeCell ref="A67:D67"/>
    <mergeCell ref="A69:D69"/>
    <mergeCell ref="A13:D13"/>
    <mergeCell ref="A5:D5"/>
    <mergeCell ref="A6:D6"/>
    <mergeCell ref="A7:D7"/>
    <mergeCell ref="A10:D10"/>
    <mergeCell ref="A4:D4"/>
    <mergeCell ref="A63:D63"/>
    <mergeCell ref="A2:D2"/>
    <mergeCell ref="A52:D52"/>
    <mergeCell ref="A54:D54"/>
    <mergeCell ref="A58:D58"/>
    <mergeCell ref="A62:D62"/>
    <mergeCell ref="A40:D40"/>
    <mergeCell ref="A41:D41"/>
    <mergeCell ref="A43:D43"/>
    <mergeCell ref="A47:D47"/>
    <mergeCell ref="A51:D51"/>
    <mergeCell ref="A30:D30"/>
    <mergeCell ref="A31:D31"/>
    <mergeCell ref="A11:D11"/>
    <mergeCell ref="A12:D12"/>
  </mergeCells>
  <printOptions horizontalCentered="1"/>
  <pageMargins left="0.7" right="0.7" top="0.5" bottom="0.25" header="0" footer="0"/>
  <pageSetup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AC19-CEE3-4D66-A406-16FF7E3BFECA}">
  <sheetPr>
    <tabColor theme="6" tint="0.59999389629810485"/>
    <pageSetUpPr fitToPage="1"/>
  </sheetPr>
  <dimension ref="A1:I67"/>
  <sheetViews>
    <sheetView zoomScaleNormal="100" workbookViewId="0">
      <pane ySplit="7" topLeftCell="A8" activePane="bottomLeft" state="frozen"/>
      <selection pane="bottomLeft" activeCell="C16" sqref="C16"/>
    </sheetView>
  </sheetViews>
  <sheetFormatPr defaultRowHeight="14.4" x14ac:dyDescent="0.3"/>
  <cols>
    <col min="1" max="1" width="6.6640625" bestFit="1" customWidth="1"/>
    <col min="2" max="2" width="24.21875" customWidth="1"/>
    <col min="3" max="4" width="24.33203125" customWidth="1"/>
    <col min="5" max="5" width="14" customWidth="1"/>
    <col min="6" max="6" width="13.88671875" customWidth="1"/>
    <col min="7" max="7" width="18" customWidth="1"/>
    <col min="8" max="8" width="8.88671875" customWidth="1"/>
    <col min="9" max="9" width="20.21875" customWidth="1"/>
  </cols>
  <sheetData>
    <row r="1" spans="1:7" ht="15.6" x14ac:dyDescent="0.3">
      <c r="B1" s="16" t="s">
        <v>46</v>
      </c>
      <c r="C1" s="16"/>
      <c r="D1" s="16"/>
      <c r="E1" s="16"/>
      <c r="F1" s="16"/>
    </row>
    <row r="2" spans="1:7" ht="15.6" customHeight="1" x14ac:dyDescent="0.3">
      <c r="B2" s="121" t="s">
        <v>0</v>
      </c>
      <c r="C2" s="121"/>
      <c r="D2" s="121"/>
      <c r="E2" s="121"/>
      <c r="F2" s="64"/>
    </row>
    <row r="3" spans="1:7" ht="15.6" x14ac:dyDescent="0.3">
      <c r="B3" s="17" t="s">
        <v>1</v>
      </c>
      <c r="C3" s="17"/>
      <c r="D3" s="17"/>
      <c r="E3" s="17"/>
      <c r="F3" s="17"/>
    </row>
    <row r="4" spans="1:7" ht="15.6" customHeight="1" x14ac:dyDescent="0.3">
      <c r="B4" s="121" t="s">
        <v>2</v>
      </c>
      <c r="C4" s="121"/>
      <c r="D4" s="121"/>
      <c r="E4" s="121"/>
      <c r="F4" s="64"/>
    </row>
    <row r="5" spans="1:7" ht="15.6" x14ac:dyDescent="0.3">
      <c r="B5" s="121" t="s">
        <v>47</v>
      </c>
      <c r="C5" s="121"/>
      <c r="D5" s="121"/>
      <c r="E5" s="121"/>
      <c r="F5" s="64"/>
    </row>
    <row r="6" spans="1:7" x14ac:dyDescent="0.3">
      <c r="C6" s="33"/>
      <c r="D6" s="33"/>
      <c r="E6" s="33"/>
      <c r="F6" s="33"/>
    </row>
    <row r="7" spans="1:7" ht="18.75" customHeight="1" x14ac:dyDescent="0.3">
      <c r="B7" s="125" t="s">
        <v>172</v>
      </c>
      <c r="C7" s="125"/>
      <c r="D7" s="125"/>
      <c r="E7" s="125"/>
      <c r="F7" s="125"/>
      <c r="G7" s="125"/>
    </row>
    <row r="8" spans="1:7" x14ac:dyDescent="0.3">
      <c r="C8" s="124" t="str">
        <f>Instructions!A73</f>
        <v>SeqMatic Sample Submission Form Version 2.0.4 - Spatial Unpooled -  March 2026</v>
      </c>
      <c r="D8" s="124"/>
      <c r="E8" s="124"/>
      <c r="F8" s="124"/>
      <c r="G8" s="124"/>
    </row>
    <row r="9" spans="1:7" s="18" customFormat="1" ht="15.6" x14ac:dyDescent="0.3">
      <c r="D9" s="23" t="s">
        <v>48</v>
      </c>
      <c r="E9" s="17" t="s">
        <v>49</v>
      </c>
      <c r="F9" s="16" t="s">
        <v>50</v>
      </c>
    </row>
    <row r="10" spans="1:7" s="18" customFormat="1" ht="15.6" x14ac:dyDescent="0.3">
      <c r="D10" s="16"/>
      <c r="E10" s="96" t="str">
        <f>Instructions!A16</f>
        <v>48383 Fremont Blvd</v>
      </c>
      <c r="F10" s="21" t="s">
        <v>51</v>
      </c>
    </row>
    <row r="11" spans="1:7" s="18" customFormat="1" ht="15.6" x14ac:dyDescent="0.3">
      <c r="D11" s="16"/>
      <c r="E11" s="96" t="str">
        <f>Instructions!A17</f>
        <v>Suite 120</v>
      </c>
      <c r="F11" s="21"/>
    </row>
    <row r="12" spans="1:7" s="18" customFormat="1" ht="16.2" thickBot="1" x14ac:dyDescent="0.35">
      <c r="A12" s="67"/>
      <c r="B12" s="66"/>
      <c r="C12" s="67"/>
      <c r="D12" s="67"/>
      <c r="E12" s="97" t="str">
        <f>Instructions!A18</f>
        <v>Fremont, CA 94538</v>
      </c>
      <c r="F12" s="66"/>
      <c r="G12" s="66"/>
    </row>
    <row r="13" spans="1:7" s="18" customFormat="1" ht="24" customHeight="1" thickTop="1" x14ac:dyDescent="0.3">
      <c r="A13" s="122" t="str">
        <f>C23&amp;IF(C19="Express"," Express","")&amp;" Submission Form for Visium "&amp;IF(OR(C33="Other", ISBLANK(C33)), "Spatial", C33)&amp;" Unpooled Libraries"</f>
        <v xml:space="preserve"> Submission Form for Visium Spatial Unpooled Libraries</v>
      </c>
      <c r="B13" s="122"/>
      <c r="C13" s="122"/>
      <c r="D13" s="122"/>
      <c r="E13" s="122"/>
      <c r="F13" s="122"/>
      <c r="G13" s="122"/>
    </row>
    <row r="14" spans="1:7" s="18" customFormat="1" ht="24" customHeight="1" x14ac:dyDescent="0.3">
      <c r="A14" s="122"/>
      <c r="B14" s="122"/>
      <c r="C14" s="122"/>
      <c r="D14" s="122"/>
      <c r="E14" s="122"/>
      <c r="F14" s="122"/>
      <c r="G14" s="122"/>
    </row>
    <row r="15" spans="1:7" ht="21" x14ac:dyDescent="0.4">
      <c r="A15" s="120" t="s">
        <v>52</v>
      </c>
      <c r="B15" s="120"/>
      <c r="C15" s="120"/>
      <c r="D15" s="120"/>
      <c r="E15" s="120"/>
      <c r="F15" s="120"/>
      <c r="G15" s="120"/>
    </row>
    <row r="16" spans="1:7" ht="15.6" x14ac:dyDescent="0.3">
      <c r="A16" s="127" t="s">
        <v>53</v>
      </c>
      <c r="B16" s="127"/>
      <c r="C16" s="13"/>
      <c r="D16" s="2" t="s">
        <v>54</v>
      </c>
      <c r="E16" s="128"/>
      <c r="F16" s="128"/>
    </row>
    <row r="17" spans="1:7" ht="15.6" x14ac:dyDescent="0.3">
      <c r="A17" s="127" t="s">
        <v>55</v>
      </c>
      <c r="B17" s="127"/>
      <c r="C17" s="13"/>
      <c r="D17" s="2" t="s">
        <v>56</v>
      </c>
      <c r="E17" s="128"/>
      <c r="F17" s="128"/>
    </row>
    <row r="18" spans="1:7" ht="15.6" x14ac:dyDescent="0.3">
      <c r="A18" s="127" t="s">
        <v>57</v>
      </c>
      <c r="B18" s="127"/>
      <c r="C18" s="13"/>
      <c r="D18" s="2" t="s">
        <v>58</v>
      </c>
      <c r="E18" s="128"/>
      <c r="F18" s="128"/>
    </row>
    <row r="19" spans="1:7" ht="15.6" x14ac:dyDescent="0.3">
      <c r="A19" s="127" t="s">
        <v>59</v>
      </c>
      <c r="B19" s="127"/>
      <c r="C19" s="13"/>
      <c r="D19" s="2" t="s">
        <v>60</v>
      </c>
      <c r="E19" s="128"/>
      <c r="F19" s="128"/>
    </row>
    <row r="21" spans="1:7" ht="21" x14ac:dyDescent="0.4">
      <c r="A21" s="120" t="s">
        <v>61</v>
      </c>
      <c r="B21" s="120"/>
      <c r="C21" s="120"/>
      <c r="D21" s="120"/>
      <c r="E21" s="120"/>
      <c r="F21" s="120"/>
      <c r="G21" s="120"/>
    </row>
    <row r="22" spans="1:7" ht="15.6" x14ac:dyDescent="0.3">
      <c r="A22" s="126" t="s">
        <v>62</v>
      </c>
      <c r="B22" s="126"/>
      <c r="C22" s="22"/>
      <c r="D22" s="34" t="s">
        <v>81</v>
      </c>
      <c r="E22" s="35"/>
      <c r="F22" s="35"/>
      <c r="G22" s="36"/>
    </row>
    <row r="23" spans="1:7" ht="15.6" x14ac:dyDescent="0.3">
      <c r="A23" s="126" t="s">
        <v>63</v>
      </c>
      <c r="B23" s="126"/>
      <c r="C23" s="22"/>
      <c r="D23" s="34" t="str">
        <f>_xlfn.TEXTJOIN(", ", TRUE, 'Run Types'!A1:F1)</f>
        <v>MiSeq, NextSeq, NextSeq 2000, NovaSeq 6000, NovaSeq X</v>
      </c>
      <c r="E23" s="35"/>
      <c r="F23" s="35"/>
      <c r="G23" s="36"/>
    </row>
    <row r="24" spans="1:7" ht="15.6" x14ac:dyDescent="0.3">
      <c r="A24" s="126" t="s">
        <v>64</v>
      </c>
      <c r="B24" s="126"/>
      <c r="C24" s="22"/>
      <c r="D24" s="34" t="str">
        <f>IF(C24&lt;&gt;"","Select from dropdown","Choose instrumentation first, then select from dropdown")</f>
        <v>Choose instrumentation first, then select from dropdown</v>
      </c>
      <c r="E24" s="35"/>
      <c r="F24" s="35"/>
      <c r="G24" s="36"/>
    </row>
    <row r="25" spans="1:7" ht="15.6" x14ac:dyDescent="0.3">
      <c r="A25" s="126" t="s">
        <v>176</v>
      </c>
      <c r="B25" s="126"/>
      <c r="C25" s="22" t="str">
        <f>IF(C23&lt;&gt;"", IFERROR(IF(SEARCH("Lane", C24),""),VLOOKUP(C24,'Run Types'!L2:M20,2,FALSE)), "")</f>
        <v/>
      </c>
      <c r="D25" s="34" t="str">
        <f>IFERROR(IF(SEARCH("Lane", C24), "Enter desired number of lanes", ""), "Auto-populated based on flow cell type")</f>
        <v>Auto-populated based on flow cell type</v>
      </c>
      <c r="E25" s="35"/>
      <c r="F25" s="35"/>
      <c r="G25" s="36"/>
    </row>
    <row r="26" spans="1:7" ht="15.6" x14ac:dyDescent="0.3">
      <c r="A26" s="123" t="s">
        <v>82</v>
      </c>
      <c r="B26" s="123"/>
      <c r="C26" s="22">
        <f>IF(IFERROR(FIND("HD", C34), -1)&gt;1, 43, 28)</f>
        <v>28</v>
      </c>
      <c r="D26" s="34" t="s">
        <v>83</v>
      </c>
      <c r="E26" s="35"/>
      <c r="F26" s="35"/>
      <c r="G26" s="36"/>
    </row>
    <row r="27" spans="1:7" ht="15.6" x14ac:dyDescent="0.3">
      <c r="A27" s="126" t="s">
        <v>84</v>
      </c>
      <c r="B27" s="126"/>
      <c r="C27" s="22">
        <v>10</v>
      </c>
      <c r="D27" s="34" t="s">
        <v>83</v>
      </c>
      <c r="E27" s="35"/>
      <c r="F27" s="35"/>
      <c r="G27" s="36"/>
    </row>
    <row r="28" spans="1:7" ht="15.6" x14ac:dyDescent="0.3">
      <c r="A28" s="126" t="s">
        <v>85</v>
      </c>
      <c r="B28" s="126"/>
      <c r="C28" s="22">
        <v>10</v>
      </c>
      <c r="D28" s="34" t="s">
        <v>83</v>
      </c>
      <c r="E28" s="35"/>
      <c r="F28" s="35"/>
      <c r="G28" s="36"/>
    </row>
    <row r="29" spans="1:7" ht="15.6" x14ac:dyDescent="0.3">
      <c r="A29" s="126" t="s">
        <v>86</v>
      </c>
      <c r="B29" s="126"/>
      <c r="C29" s="22">
        <f>IF($C$33="FFPE", 50, 118-C26)</f>
        <v>90</v>
      </c>
      <c r="D29" s="34" t="s">
        <v>83</v>
      </c>
      <c r="E29" s="35"/>
      <c r="F29" s="35"/>
      <c r="G29" s="36"/>
    </row>
    <row r="30" spans="1:7" ht="15.6" x14ac:dyDescent="0.3">
      <c r="A30" s="126" t="s">
        <v>65</v>
      </c>
      <c r="B30" s="126"/>
      <c r="C30" s="24">
        <v>0.02</v>
      </c>
      <c r="D30" s="37" t="str">
        <f>IF(C30="","",IF(C30=0,"0% PhiX is not recommended. Please explain reasoning in comments",IF(C30="Unsure","Consult with SeqMatic before submission","")))</f>
        <v/>
      </c>
      <c r="E30" s="38"/>
      <c r="F30" s="38"/>
      <c r="G30" s="39"/>
    </row>
    <row r="32" spans="1:7" ht="21" x14ac:dyDescent="0.4">
      <c r="A32" s="120" t="s">
        <v>70</v>
      </c>
      <c r="B32" s="120"/>
      <c r="C32" s="120"/>
      <c r="D32" s="120"/>
      <c r="E32" s="120"/>
      <c r="F32" s="120"/>
      <c r="G32" s="120"/>
    </row>
    <row r="33" spans="1:8" ht="15.6" x14ac:dyDescent="0.3">
      <c r="A33" s="126" t="s">
        <v>71</v>
      </c>
      <c r="B33" s="126"/>
      <c r="C33" s="22"/>
      <c r="D33" s="117" t="str">
        <f>IF(C33="Other","Please describe in comments section below",_xlfn.TEXTJOIN(", ",TRUE,Dropdowns!A2:A4))</f>
        <v>Fresh Frozen, FFPE</v>
      </c>
      <c r="E33" s="118"/>
      <c r="F33" s="118"/>
      <c r="G33" s="119"/>
    </row>
    <row r="34" spans="1:8" ht="15.6" x14ac:dyDescent="0.3">
      <c r="A34" s="126" t="s">
        <v>72</v>
      </c>
      <c r="B34" s="126"/>
      <c r="C34" s="22"/>
      <c r="D34" s="117" t="str">
        <f>IF(AND(IFERROR(FIND("ATAC",C34),-1)&gt;0,C23="NovaSeq X Lane"),"ERR: ATAC Libraries cannot be run on NovaSeq X Lanes. Choose full flow cell.", "Choose from dropdown")</f>
        <v>Choose from dropdown</v>
      </c>
      <c r="E34" s="118"/>
      <c r="F34" s="118"/>
      <c r="G34" s="119"/>
    </row>
    <row r="35" spans="1:8" ht="16.5" customHeight="1" x14ac:dyDescent="0.3">
      <c r="A35" s="126" t="s">
        <v>74</v>
      </c>
      <c r="B35" s="126"/>
      <c r="C35" s="22"/>
      <c r="D35" s="117" t="s">
        <v>75</v>
      </c>
      <c r="E35" s="118"/>
      <c r="F35" s="118"/>
      <c r="G35" s="119"/>
    </row>
    <row r="36" spans="1:8" ht="15.6" x14ac:dyDescent="0.3">
      <c r="A36" s="126" t="s">
        <v>76</v>
      </c>
      <c r="B36" s="126"/>
      <c r="C36" s="22" t="str">
        <f>"Dual Index Kit " &amp; IF(C33="Fresh Frozen", "TT", "TS")</f>
        <v>Dual Index Kit TS</v>
      </c>
      <c r="D36" s="117" t="s">
        <v>163</v>
      </c>
      <c r="E36" s="118"/>
      <c r="F36" s="118"/>
      <c r="G36" s="119"/>
      <c r="H36" s="54"/>
    </row>
    <row r="37" spans="1:8" x14ac:dyDescent="0.3">
      <c r="A37" s="129" t="s">
        <v>77</v>
      </c>
      <c r="B37" s="129"/>
      <c r="C37" s="129"/>
      <c r="D37" s="129"/>
      <c r="E37" s="129"/>
      <c r="F37" s="129"/>
      <c r="G37" s="129"/>
    </row>
    <row r="38" spans="1:8" ht="21" x14ac:dyDescent="0.4">
      <c r="A38" s="120" t="s">
        <v>78</v>
      </c>
      <c r="B38" s="120"/>
      <c r="C38" s="120"/>
      <c r="D38" s="120"/>
      <c r="E38" s="120"/>
      <c r="F38" s="120"/>
      <c r="G38" s="120"/>
    </row>
    <row r="39" spans="1:8" ht="15.6" x14ac:dyDescent="0.3">
      <c r="A39" s="126" t="s">
        <v>79</v>
      </c>
      <c r="B39" s="126"/>
      <c r="C39" s="22"/>
      <c r="D39" s="117"/>
      <c r="E39" s="118"/>
      <c r="F39" s="118"/>
      <c r="G39" s="119"/>
    </row>
    <row r="40" spans="1:8" ht="15.6" x14ac:dyDescent="0.3">
      <c r="A40" s="126" t="s">
        <v>80</v>
      </c>
      <c r="B40" s="126"/>
      <c r="C40" s="22" t="s">
        <v>168</v>
      </c>
      <c r="D40" s="117" t="str">
        <f>IF(C40="Low","Higher PhiX percentage is required","GEX, ATAC, TCR = High, Feature Barcode, VDJ = Low")</f>
        <v>GEX, ATAC, TCR = High, Feature Barcode, VDJ = Low</v>
      </c>
      <c r="E40" s="118"/>
      <c r="F40" s="118"/>
      <c r="G40" s="119"/>
    </row>
    <row r="42" spans="1:8" ht="21" x14ac:dyDescent="0.4">
      <c r="A42" s="120" t="s">
        <v>67</v>
      </c>
      <c r="B42" s="120"/>
      <c r="C42" s="120"/>
      <c r="D42" s="120"/>
      <c r="E42" s="120"/>
      <c r="F42" s="120"/>
      <c r="G42" s="120"/>
    </row>
    <row r="43" spans="1:8" ht="60" customHeight="1" x14ac:dyDescent="0.3">
      <c r="A43" s="133"/>
      <c r="B43" s="133"/>
      <c r="C43" s="133"/>
      <c r="D43" s="133"/>
      <c r="E43" s="133"/>
      <c r="F43" s="133"/>
      <c r="G43" s="133"/>
    </row>
    <row r="44" spans="1:8" ht="15.75" customHeight="1" x14ac:dyDescent="0.3"/>
    <row r="45" spans="1:8" ht="21" x14ac:dyDescent="0.4">
      <c r="A45" s="130" t="s">
        <v>68</v>
      </c>
      <c r="B45" s="130"/>
      <c r="C45" s="130"/>
      <c r="D45" s="130"/>
      <c r="E45" s="130"/>
      <c r="F45" s="130"/>
      <c r="G45" s="130"/>
    </row>
    <row r="46" spans="1:8" x14ac:dyDescent="0.3">
      <c r="A46" s="131" t="s">
        <v>87</v>
      </c>
      <c r="B46" s="131"/>
      <c r="C46" s="131"/>
      <c r="D46" s="131"/>
      <c r="E46" s="131"/>
      <c r="F46" s="131"/>
      <c r="G46" s="131"/>
    </row>
    <row r="47" spans="1:8" ht="28.95" customHeight="1" x14ac:dyDescent="0.55000000000000004">
      <c r="B47" s="44"/>
      <c r="C47" s="44"/>
      <c r="D47" s="44"/>
      <c r="E47" s="44"/>
      <c r="F47" s="44"/>
      <c r="G47" s="44"/>
    </row>
    <row r="48" spans="1:8" ht="14.4" customHeight="1" x14ac:dyDescent="0.3">
      <c r="A48" s="140" t="s">
        <v>88</v>
      </c>
      <c r="B48" s="141"/>
      <c r="C48" s="63" t="str">
        <f>Dropdowns!A27</f>
        <v>Dual Index Plate TT</v>
      </c>
      <c r="D48" s="134" t="str">
        <f>Dropdowns!B27</f>
        <v>SI-TT-[well#]</v>
      </c>
      <c r="E48" s="135"/>
      <c r="F48" s="135"/>
      <c r="G48" s="136"/>
    </row>
    <row r="49" spans="1:9" ht="14.4" customHeight="1" x14ac:dyDescent="0.3">
      <c r="A49" s="140"/>
      <c r="B49" s="141"/>
      <c r="C49" s="79" t="str">
        <f>Dropdowns!A28</f>
        <v>Dual Index Plate TS</v>
      </c>
      <c r="D49" s="137" t="str">
        <f>Dropdowns!B28</f>
        <v>SI-TS-[well#]</v>
      </c>
      <c r="E49" s="138"/>
      <c r="F49" s="138"/>
      <c r="G49" s="139"/>
    </row>
    <row r="50" spans="1:9" ht="33.6" customHeight="1" x14ac:dyDescent="0.3">
      <c r="A50" s="132" t="s">
        <v>185</v>
      </c>
      <c r="B50" s="132"/>
      <c r="C50" s="132"/>
      <c r="D50" s="132"/>
      <c r="E50" s="132"/>
      <c r="F50" s="132"/>
      <c r="G50" s="132"/>
      <c r="H50" s="132"/>
      <c r="I50" s="132"/>
    </row>
    <row r="51" spans="1:9" ht="15" thickBot="1" x14ac:dyDescent="0.35">
      <c r="A51" s="80" t="str">
        <f>IFERROR(IF(SEARCH("Xp",C42),"Lane #","Tube #"),"Tube #")</f>
        <v>Tube #</v>
      </c>
      <c r="B51" s="1" t="s">
        <v>69</v>
      </c>
      <c r="C51" s="1" t="s">
        <v>89</v>
      </c>
      <c r="D51" s="81" t="s">
        <v>170</v>
      </c>
      <c r="E51" s="81" t="s">
        <v>173</v>
      </c>
      <c r="F51" s="1" t="s">
        <v>171</v>
      </c>
      <c r="G51" s="82" t="s">
        <v>182</v>
      </c>
      <c r="H51" s="83" t="s">
        <v>183</v>
      </c>
      <c r="I51" s="83" t="s">
        <v>184</v>
      </c>
    </row>
    <row r="52" spans="1:9" ht="15" thickTop="1" x14ac:dyDescent="0.3">
      <c r="A52" s="74">
        <v>1</v>
      </c>
      <c r="B52" s="47"/>
      <c r="C52" s="53"/>
      <c r="D52" s="14"/>
      <c r="E52" s="14"/>
      <c r="F52" s="68"/>
      <c r="G52" s="77"/>
      <c r="H52" s="78"/>
      <c r="I52" s="78"/>
    </row>
    <row r="53" spans="1:9" x14ac:dyDescent="0.3">
      <c r="A53" s="15">
        <v>2</v>
      </c>
      <c r="B53" s="48"/>
      <c r="C53" s="29"/>
      <c r="D53" s="15"/>
      <c r="E53" s="15"/>
      <c r="F53" s="69"/>
      <c r="G53" s="72"/>
      <c r="H53" s="76"/>
      <c r="I53" s="76"/>
    </row>
    <row r="54" spans="1:9" x14ac:dyDescent="0.3">
      <c r="A54" s="75">
        <v>3</v>
      </c>
      <c r="B54" s="48"/>
      <c r="C54" s="29"/>
      <c r="D54" s="15"/>
      <c r="E54" s="15"/>
      <c r="F54" s="69"/>
      <c r="G54" s="51"/>
      <c r="H54" s="76"/>
      <c r="I54" s="76"/>
    </row>
    <row r="55" spans="1:9" x14ac:dyDescent="0.3">
      <c r="A55" s="15">
        <v>4</v>
      </c>
      <c r="B55" s="48"/>
      <c r="C55" s="29"/>
      <c r="D55" s="15"/>
      <c r="E55" s="15"/>
      <c r="F55" s="69"/>
      <c r="G55" s="51"/>
      <c r="H55" s="76"/>
      <c r="I55" s="76"/>
    </row>
    <row r="56" spans="1:9" x14ac:dyDescent="0.3">
      <c r="A56" s="75">
        <v>5</v>
      </c>
      <c r="B56" s="48"/>
      <c r="C56" s="29"/>
      <c r="D56" s="15"/>
      <c r="E56" s="15"/>
      <c r="F56" s="69"/>
      <c r="G56" s="51"/>
      <c r="H56" s="76"/>
      <c r="I56" s="76"/>
    </row>
    <row r="57" spans="1:9" x14ac:dyDescent="0.3">
      <c r="A57" s="15">
        <v>6</v>
      </c>
      <c r="B57" s="48"/>
      <c r="C57" s="29"/>
      <c r="D57" s="15"/>
      <c r="E57" s="15"/>
      <c r="F57" s="69"/>
      <c r="G57" s="51"/>
      <c r="H57" s="76"/>
      <c r="I57" s="76"/>
    </row>
    <row r="58" spans="1:9" x14ac:dyDescent="0.3">
      <c r="A58" s="75">
        <v>7</v>
      </c>
      <c r="B58" s="48"/>
      <c r="C58" s="29"/>
      <c r="D58" s="15"/>
      <c r="E58" s="15"/>
      <c r="F58" s="69"/>
      <c r="G58" s="51"/>
      <c r="H58" s="76"/>
      <c r="I58" s="76"/>
    </row>
    <row r="59" spans="1:9" x14ac:dyDescent="0.3">
      <c r="A59" s="15">
        <v>8</v>
      </c>
      <c r="B59" s="48"/>
      <c r="C59" s="29"/>
      <c r="D59" s="15"/>
      <c r="E59" s="15"/>
      <c r="F59" s="69"/>
      <c r="G59" s="51"/>
      <c r="H59" s="76"/>
      <c r="I59" s="76"/>
    </row>
    <row r="60" spans="1:9" x14ac:dyDescent="0.3">
      <c r="A60" s="75">
        <v>9</v>
      </c>
      <c r="B60" s="48"/>
      <c r="C60" s="29"/>
      <c r="D60" s="15"/>
      <c r="E60" s="15"/>
      <c r="F60" s="69"/>
      <c r="G60" s="51"/>
      <c r="H60" s="76"/>
      <c r="I60" s="76"/>
    </row>
    <row r="61" spans="1:9" x14ac:dyDescent="0.3">
      <c r="A61" s="15">
        <v>10</v>
      </c>
      <c r="B61" s="48"/>
      <c r="C61" s="29"/>
      <c r="D61" s="15"/>
      <c r="E61" s="15"/>
      <c r="F61" s="69"/>
      <c r="G61" s="51"/>
      <c r="H61" s="76"/>
      <c r="I61" s="76"/>
    </row>
    <row r="62" spans="1:9" x14ac:dyDescent="0.3">
      <c r="A62" s="75">
        <v>11</v>
      </c>
      <c r="B62" s="48"/>
      <c r="C62" s="29"/>
      <c r="D62" s="15"/>
      <c r="E62" s="15"/>
      <c r="F62" s="69"/>
      <c r="G62" s="51"/>
      <c r="H62" s="76"/>
      <c r="I62" s="76"/>
    </row>
    <row r="63" spans="1:9" x14ac:dyDescent="0.3">
      <c r="A63" s="15">
        <v>12</v>
      </c>
      <c r="B63" s="48"/>
      <c r="C63" s="29"/>
      <c r="D63" s="15"/>
      <c r="E63" s="15"/>
      <c r="F63" s="69"/>
      <c r="G63" s="51"/>
      <c r="H63" s="76"/>
      <c r="I63" s="76"/>
    </row>
    <row r="64" spans="1:9" x14ac:dyDescent="0.3">
      <c r="A64" s="75">
        <v>13</v>
      </c>
      <c r="B64" s="49"/>
      <c r="C64" s="40"/>
      <c r="D64" s="41"/>
      <c r="E64" s="41"/>
      <c r="F64" s="70"/>
      <c r="G64" s="51"/>
      <c r="H64" s="76"/>
      <c r="I64" s="76"/>
    </row>
    <row r="65" spans="1:9" x14ac:dyDescent="0.3">
      <c r="A65" s="15">
        <v>14</v>
      </c>
      <c r="B65" s="49"/>
      <c r="C65" s="40"/>
      <c r="D65" s="41"/>
      <c r="E65" s="41"/>
      <c r="F65" s="70"/>
      <c r="G65" s="51"/>
      <c r="H65" s="76"/>
      <c r="I65" s="76"/>
    </row>
    <row r="66" spans="1:9" x14ac:dyDescent="0.3">
      <c r="A66" s="75">
        <v>15</v>
      </c>
      <c r="B66" s="49"/>
      <c r="C66" s="40"/>
      <c r="D66" s="41"/>
      <c r="E66" s="41"/>
      <c r="F66" s="70"/>
      <c r="G66" s="51"/>
      <c r="H66" s="76"/>
      <c r="I66" s="76"/>
    </row>
    <row r="67" spans="1:9" x14ac:dyDescent="0.3">
      <c r="A67" s="15">
        <v>16</v>
      </c>
      <c r="B67" s="50"/>
      <c r="C67" s="42"/>
      <c r="D67" s="43"/>
      <c r="E67" s="43"/>
      <c r="F67" s="71"/>
      <c r="G67" s="52"/>
      <c r="H67" s="76"/>
      <c r="I67" s="76"/>
    </row>
  </sheetData>
  <mergeCells count="48">
    <mergeCell ref="A45:G45"/>
    <mergeCell ref="A46:G46"/>
    <mergeCell ref="A50:I50"/>
    <mergeCell ref="A39:B39"/>
    <mergeCell ref="A40:B40"/>
    <mergeCell ref="A43:G43"/>
    <mergeCell ref="A42:G42"/>
    <mergeCell ref="D39:G39"/>
    <mergeCell ref="D48:G48"/>
    <mergeCell ref="D49:G49"/>
    <mergeCell ref="A48:B49"/>
    <mergeCell ref="A38:G38"/>
    <mergeCell ref="A27:B27"/>
    <mergeCell ref="A28:B28"/>
    <mergeCell ref="A29:B29"/>
    <mergeCell ref="A30:B30"/>
    <mergeCell ref="A32:G32"/>
    <mergeCell ref="D33:G33"/>
    <mergeCell ref="D34:G34"/>
    <mergeCell ref="D35:G35"/>
    <mergeCell ref="D36:G36"/>
    <mergeCell ref="A37:G37"/>
    <mergeCell ref="A33:B33"/>
    <mergeCell ref="A34:B34"/>
    <mergeCell ref="A35:B35"/>
    <mergeCell ref="A36:B36"/>
    <mergeCell ref="A18:B18"/>
    <mergeCell ref="A19:B19"/>
    <mergeCell ref="E16:F16"/>
    <mergeCell ref="E17:F17"/>
    <mergeCell ref="E18:F18"/>
    <mergeCell ref="E19:F19"/>
    <mergeCell ref="A26:B26"/>
    <mergeCell ref="D40:G40"/>
    <mergeCell ref="B2:E2"/>
    <mergeCell ref="B4:E4"/>
    <mergeCell ref="B5:E5"/>
    <mergeCell ref="C8:G8"/>
    <mergeCell ref="B7:G7"/>
    <mergeCell ref="A13:G14"/>
    <mergeCell ref="A21:G21"/>
    <mergeCell ref="A22:B22"/>
    <mergeCell ref="A23:B23"/>
    <mergeCell ref="A24:B24"/>
    <mergeCell ref="A25:B25"/>
    <mergeCell ref="A15:G15"/>
    <mergeCell ref="A16:B16"/>
    <mergeCell ref="A17:B17"/>
  </mergeCells>
  <phoneticPr fontId="22" type="noConversion"/>
  <conditionalFormatting sqref="A52:A67">
    <cfRule type="duplicateValues" dxfId="20" priority="1"/>
  </conditionalFormatting>
  <conditionalFormatting sqref="C16:C19 E16:E19">
    <cfRule type="containsBlanks" dxfId="19" priority="21">
      <formula>LEN(TRIM(C16))=0</formula>
    </cfRule>
  </conditionalFormatting>
  <conditionalFormatting sqref="C19">
    <cfRule type="cellIs" dxfId="18" priority="20" operator="equal">
      <formula>"Express"</formula>
    </cfRule>
  </conditionalFormatting>
  <conditionalFormatting sqref="C22:C30">
    <cfRule type="containsBlanks" dxfId="17" priority="2">
      <formula>LEN(TRIM(C22))=0</formula>
    </cfRule>
  </conditionalFormatting>
  <conditionalFormatting sqref="C33:C36">
    <cfRule type="containsBlanks" dxfId="16" priority="3">
      <formula>LEN(TRIM(C33))=0</formula>
    </cfRule>
  </conditionalFormatting>
  <conditionalFormatting sqref="C39:C40">
    <cfRule type="containsBlanks" dxfId="15" priority="19">
      <formula>LEN(TRIM(C39))=0</formula>
    </cfRule>
  </conditionalFormatting>
  <conditionalFormatting sqref="C52:C67">
    <cfRule type="duplicateValues" dxfId="14" priority="32"/>
  </conditionalFormatting>
  <conditionalFormatting sqref="D24:G25">
    <cfRule type="containsText" dxfId="13" priority="18" operator="containsText" text="sheets">
      <formula>NOT(ISERROR(SEARCH("sheets",D24)))</formula>
    </cfRule>
  </conditionalFormatting>
  <conditionalFormatting sqref="D34:G35">
    <cfRule type="containsText" dxfId="12" priority="11" operator="containsText" text="Please">
      <formula>NOT(ISERROR(SEARCH("Please",D34)))</formula>
    </cfRule>
  </conditionalFormatting>
  <dataValidations count="15">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C52:C67" xr:uid="{85D689E6-A9E4-42EE-8D33-BDC68D0ED427}">
      <formula1>ISNUMBER(SUMPRODUCT(SEARCH(MID(C52,ROW(INDIRECT("1:"&amp;LEN(C52))),1),"0123456789abcdefghijklmnopqrstuvwxyzABCDEFGHIJKLMNOPQRSTUVWXYZ-_")))</formula1>
    </dataValidation>
    <dataValidation type="list" allowBlank="1" showInputMessage="1" showErrorMessage="1" sqref="C30 C40 C36" xr:uid="{F7571865-6ABB-4034-8300-CF138DA702CC}">
      <formula1>"0%,1%,2%,5%,10%,25%,Unsure"</formula1>
    </dataValidation>
    <dataValidation type="whole" allowBlank="1" showInputMessage="1" showErrorMessage="1" error="Read length must be a numerical value." sqref="C26:C29" xr:uid="{1658B053-9129-4A18-AA7B-57F8D6665393}">
      <formula1>0</formula1>
      <formula2>401</formula2>
    </dataValidation>
    <dataValidation type="list" allowBlank="1" showInputMessage="1" showErrorMessage="1" sqref="C40" xr:uid="{673CE984-57E1-40CC-BE75-F13056622B89}">
      <formula1>"High,Low"</formula1>
    </dataValidation>
    <dataValidation type="list" allowBlank="1" showInputMessage="1" showErrorMessage="1" sqref="C19" xr:uid="{6CE14BF5-36EB-4022-8A24-4FC3A3CB60DD}">
      <formula1>"Standard, Express"</formula1>
    </dataValidation>
    <dataValidation showInputMessage="1" showErrorMessage="1" promptTitle="Tip" prompt="If the pool is to be sequenced in multiple lanes, please enter all lanes this sample ID and index combination. (e.g. If the pool is sequenced across 4 lanes, enter &quot;1,2,3,4&quot;)" sqref="B52:B67" xr:uid="{26650F8C-3EB0-4BF5-B7FB-F39E8035F94E}"/>
    <dataValidation type="list" allowBlank="1" showInputMessage="1" showErrorMessage="1" sqref="C35" xr:uid="{EEF88D6F-977C-4071-9FC4-D515EF639083}">
      <formula1>"qPCR,QuBit,BioAnalyzer,Tapestation,None,Other"</formula1>
    </dataValidation>
    <dataValidation type="whole" operator="greaterThanOrEqual" allowBlank="1" showInputMessage="1" showErrorMessage="1" sqref="C39" xr:uid="{AD7D58AE-97D8-4F69-850A-FC4554F3FE63}">
      <formula1>0</formula1>
    </dataValidation>
    <dataValidation allowBlank="1" error="Please provide full nucleotide sequence (e.g. TAGATCGC). _x000a_Do not use index codes (e.g. 501)" promptTitle="Info" prompt="Please provide full nucleotide sequence (e.g. TAGATCGC). _x000a_Do not use index codes (e.g. 501)" sqref="D52:D67 G52:G67" xr:uid="{03BC6973-852D-4384-A712-3372CBDF8985}"/>
    <dataValidation type="list" allowBlank="1" showInputMessage="1" showErrorMessage="1" sqref="C35" xr:uid="{6F539A83-A22A-4E1D-97AA-985D270D71BE}">
      <formula1>INDIRECT("LibraryPrepKit_"&amp;$C$33)</formula1>
    </dataValidation>
    <dataValidation allowBlank="1" showInputMessage="1" showErrorMessage="1" error="Read length must be a numerical value." sqref="C36" xr:uid="{3910B836-BD40-464F-9B16-0E738FDDFC27}"/>
    <dataValidation type="list" allowBlank="1" showInputMessage="1" showErrorMessage="1" sqref="C34" xr:uid="{70B87092-F457-49DE-B11E-3FEDCA7FB482}">
      <formula1>INDIRECT("LibraryPrepKit_"&amp;SUBSTITUTE(C33, " ", ""))</formula1>
    </dataValidation>
    <dataValidation type="list" allowBlank="1" error="Please provide full nucleotide sequence (e.g. TAGATCGC). _x000a_Do not use index codes (e.g. 501)" promptTitle="Info" prompt="Please provide full nucleotide sequence (e.g. TAGATCGC). _x000a_Do not use index codes (e.g. 501)" sqref="E52:E67" xr:uid="{99432A4A-5F3C-40CB-998F-D9FE591C18A1}">
      <formula1>"A1, D1"</formula1>
    </dataValidation>
    <dataValidation type="whole" operator="greaterThanOrEqual" allowBlank="1" showInputMessage="1" showErrorMessage="1" sqref="C25" xr:uid="{6666D4D8-0921-4635-A197-A1EEDAD46879}">
      <formula1>1</formula1>
    </dataValidation>
    <dataValidation type="list" allowBlank="1" error="Please provide full nucleotide sequence (e.g. TAGATCGC). _x000a_Do not use index codes (e.g. 501)" promptTitle="Info" prompt="Please provide full nucleotide sequence (e.g. TAGATCGC). _x000a_Do not use index codes (e.g. 501)" sqref="F52:F67" xr:uid="{4219C686-E1C9-47D7-A16F-168F23BE9A0F}">
      <formula1>"Human, Mouse"</formula1>
    </dataValidation>
  </dataValidations>
  <hyperlinks>
    <hyperlink ref="F10" r:id="rId1" xr:uid="{AC949217-958D-4D9B-A36E-9D0562F6395E}"/>
  </hyperlinks>
  <pageMargins left="0.25" right="0.25" top="0.75" bottom="0.75" header="0.3" footer="0.3"/>
  <pageSetup scale="75" orientation="portrait" r:id="rId2"/>
  <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r:uid="{F5A455C3-A24B-4A5D-BC7E-8043E7343844}">
          <x14:formula1>
            <xm:f>_xlfn.ANCHORARRAY(Dropdowns!$G$18)</xm:f>
          </x14:formula1>
          <xm:sqref>C24</xm:sqref>
        </x14:dataValidation>
        <x14:dataValidation type="list" allowBlank="1" showInputMessage="1" showErrorMessage="1" xr:uid="{CBE83CDF-04CF-492C-B9C5-BFE2A5DCD379}">
          <x14:formula1>
            <xm:f>Dropdowns!$A$2:$A$3</xm:f>
          </x14:formula1>
          <xm:sqref>C33</xm:sqref>
        </x14:dataValidation>
        <x14:dataValidation type="list" allowBlank="1" showInputMessage="1" showErrorMessage="1" xr:uid="{67CD918C-49D8-42CB-BB2F-8FB7A9167CB1}">
          <x14:formula1>
            <xm:f>Dropdowns!$A$17:$E$17</xm:f>
          </x14:formula1>
          <xm:sqref>C23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437F-1DE3-483E-B841-F538C50EBDFD}">
  <sheetPr>
    <tabColor theme="6" tint="0.59999389629810485"/>
    <pageSetUpPr fitToPage="1"/>
  </sheetPr>
  <dimension ref="A1:M161"/>
  <sheetViews>
    <sheetView zoomScaleNormal="100" workbookViewId="0">
      <pane ySplit="7" topLeftCell="A8" activePane="bottomLeft" state="frozen"/>
      <selection pane="bottomLeft" activeCell="C16" sqref="C16"/>
    </sheetView>
  </sheetViews>
  <sheetFormatPr defaultRowHeight="14.4" x14ac:dyDescent="0.3"/>
  <cols>
    <col min="1" max="1" width="6.6640625" bestFit="1" customWidth="1"/>
    <col min="2" max="2" width="24.21875" customWidth="1"/>
    <col min="3" max="4" width="24.33203125" customWidth="1"/>
    <col min="5" max="5" width="14" customWidth="1"/>
    <col min="6" max="6" width="13.88671875" customWidth="1"/>
    <col min="7" max="7" width="18" customWidth="1"/>
    <col min="8" max="8" width="8.88671875" customWidth="1"/>
    <col min="9" max="9" width="20.21875" customWidth="1"/>
  </cols>
  <sheetData>
    <row r="1" spans="1:7" ht="15.6" x14ac:dyDescent="0.3">
      <c r="B1" s="16" t="s">
        <v>46</v>
      </c>
      <c r="C1" s="16"/>
      <c r="D1" s="16"/>
      <c r="E1" s="16"/>
      <c r="F1" s="16"/>
    </row>
    <row r="2" spans="1:7" ht="15.6" customHeight="1" x14ac:dyDescent="0.3">
      <c r="B2" s="121" t="s">
        <v>0</v>
      </c>
      <c r="C2" s="121"/>
      <c r="D2" s="121"/>
      <c r="E2" s="121"/>
      <c r="F2" s="64"/>
    </row>
    <row r="3" spans="1:7" ht="15.6" x14ac:dyDescent="0.3">
      <c r="B3" s="17" t="s">
        <v>1</v>
      </c>
      <c r="C3" s="17"/>
      <c r="D3" s="17"/>
      <c r="E3" s="17"/>
      <c r="F3" s="17"/>
    </row>
    <row r="4" spans="1:7" ht="15.6" customHeight="1" x14ac:dyDescent="0.3">
      <c r="B4" s="121" t="s">
        <v>2</v>
      </c>
      <c r="C4" s="121"/>
      <c r="D4" s="121"/>
      <c r="E4" s="121"/>
      <c r="F4" s="64"/>
    </row>
    <row r="5" spans="1:7" ht="15.6" x14ac:dyDescent="0.3">
      <c r="B5" s="121" t="s">
        <v>47</v>
      </c>
      <c r="C5" s="121"/>
      <c r="D5" s="121"/>
      <c r="E5" s="121"/>
      <c r="F5" s="64"/>
    </row>
    <row r="6" spans="1:7" x14ac:dyDescent="0.3">
      <c r="C6" s="33"/>
      <c r="D6" s="33"/>
      <c r="E6" s="33"/>
      <c r="F6" s="33"/>
    </row>
    <row r="7" spans="1:7" ht="18.75" customHeight="1" x14ac:dyDescent="0.3">
      <c r="B7" s="125" t="s">
        <v>172</v>
      </c>
      <c r="C7" s="125"/>
      <c r="D7" s="125"/>
      <c r="E7" s="125"/>
      <c r="F7" s="125"/>
      <c r="G7" s="125"/>
    </row>
    <row r="8" spans="1:7" x14ac:dyDescent="0.3">
      <c r="C8" s="124" t="str">
        <f>Instructions!A73</f>
        <v>SeqMatic Sample Submission Form Version 2.0.4 - Spatial Unpooled -  March 2026</v>
      </c>
      <c r="D8" s="124"/>
      <c r="E8" s="124"/>
      <c r="F8" s="124"/>
      <c r="G8" s="124"/>
    </row>
    <row r="9" spans="1:7" s="18" customFormat="1" ht="15.6" x14ac:dyDescent="0.3">
      <c r="D9" s="23" t="s">
        <v>48</v>
      </c>
      <c r="E9" s="17" t="s">
        <v>49</v>
      </c>
      <c r="F9" s="16" t="s">
        <v>50</v>
      </c>
    </row>
    <row r="10" spans="1:7" s="18" customFormat="1" ht="15.6" x14ac:dyDescent="0.3">
      <c r="D10" s="16"/>
      <c r="E10" s="96" t="str">
        <f>Instructions!A16</f>
        <v>48383 Fremont Blvd</v>
      </c>
      <c r="F10" s="21" t="s">
        <v>51</v>
      </c>
    </row>
    <row r="11" spans="1:7" s="18" customFormat="1" ht="15.6" x14ac:dyDescent="0.3">
      <c r="D11" s="16"/>
      <c r="E11" s="96" t="str">
        <f>Instructions!A17</f>
        <v>Suite 120</v>
      </c>
      <c r="F11" s="21"/>
    </row>
    <row r="12" spans="1:7" s="18" customFormat="1" ht="16.2" thickBot="1" x14ac:dyDescent="0.35">
      <c r="A12" s="67"/>
      <c r="B12" s="66"/>
      <c r="C12" s="67"/>
      <c r="D12" s="67"/>
      <c r="E12" s="97" t="str">
        <f>Instructions!A18</f>
        <v>Fremont, CA 94538</v>
      </c>
      <c r="F12" s="66"/>
      <c r="G12" s="66"/>
    </row>
    <row r="13" spans="1:7" s="18" customFormat="1" ht="24" customHeight="1" thickTop="1" x14ac:dyDescent="0.3">
      <c r="A13" s="122" t="str">
        <f>C23&amp;IF(C19="Express"," Express","")&amp;" Submission Form for Visium "&amp;IF(OR(C33="Other", ISBLANK(C33)), "Spatial", C33)&amp;" Unpooled Libraries"</f>
        <v xml:space="preserve"> Submission Form for Visium Spatial Unpooled Libraries</v>
      </c>
      <c r="B13" s="122"/>
      <c r="C13" s="122"/>
      <c r="D13" s="122"/>
      <c r="E13" s="122"/>
      <c r="F13" s="122"/>
      <c r="G13" s="122"/>
    </row>
    <row r="14" spans="1:7" s="18" customFormat="1" ht="24" customHeight="1" x14ac:dyDescent="0.3">
      <c r="A14" s="122"/>
      <c r="B14" s="122"/>
      <c r="C14" s="122"/>
      <c r="D14" s="122"/>
      <c r="E14" s="122"/>
      <c r="F14" s="122"/>
      <c r="G14" s="122"/>
    </row>
    <row r="15" spans="1:7" ht="21" x14ac:dyDescent="0.4">
      <c r="A15" s="120" t="s">
        <v>52</v>
      </c>
      <c r="B15" s="120"/>
      <c r="C15" s="120"/>
      <c r="D15" s="120"/>
      <c r="E15" s="120"/>
      <c r="F15" s="120"/>
      <c r="G15" s="120"/>
    </row>
    <row r="16" spans="1:7" ht="15.6" x14ac:dyDescent="0.3">
      <c r="A16" s="127" t="s">
        <v>53</v>
      </c>
      <c r="B16" s="127"/>
      <c r="C16" s="13"/>
      <c r="D16" s="2" t="s">
        <v>54</v>
      </c>
      <c r="E16" s="128"/>
      <c r="F16" s="128"/>
    </row>
    <row r="17" spans="1:7" ht="15.6" x14ac:dyDescent="0.3">
      <c r="A17" s="127" t="s">
        <v>55</v>
      </c>
      <c r="B17" s="127"/>
      <c r="C17" s="13"/>
      <c r="D17" s="2" t="s">
        <v>56</v>
      </c>
      <c r="E17" s="128"/>
      <c r="F17" s="128"/>
    </row>
    <row r="18" spans="1:7" ht="15.6" x14ac:dyDescent="0.3">
      <c r="A18" s="127" t="s">
        <v>57</v>
      </c>
      <c r="B18" s="127"/>
      <c r="C18" s="13"/>
      <c r="D18" s="2" t="s">
        <v>58</v>
      </c>
      <c r="E18" s="128"/>
      <c r="F18" s="128"/>
    </row>
    <row r="19" spans="1:7" ht="15.6" x14ac:dyDescent="0.3">
      <c r="A19" s="127" t="s">
        <v>59</v>
      </c>
      <c r="B19" s="127"/>
      <c r="C19" s="13"/>
      <c r="D19" s="2" t="s">
        <v>60</v>
      </c>
      <c r="E19" s="128"/>
      <c r="F19" s="128"/>
    </row>
    <row r="21" spans="1:7" ht="21" x14ac:dyDescent="0.4">
      <c r="A21" s="120" t="s">
        <v>61</v>
      </c>
      <c r="B21" s="120"/>
      <c r="C21" s="120"/>
      <c r="D21" s="120"/>
      <c r="E21" s="120"/>
      <c r="F21" s="120"/>
      <c r="G21" s="120"/>
    </row>
    <row r="22" spans="1:7" ht="15.6" x14ac:dyDescent="0.3">
      <c r="A22" s="126" t="s">
        <v>62</v>
      </c>
      <c r="B22" s="126"/>
      <c r="C22" s="22"/>
      <c r="D22" s="34" t="s">
        <v>81</v>
      </c>
      <c r="E22" s="35"/>
      <c r="F22" s="35"/>
      <c r="G22" s="36"/>
    </row>
    <row r="23" spans="1:7" ht="15.6" x14ac:dyDescent="0.3">
      <c r="A23" s="126" t="s">
        <v>63</v>
      </c>
      <c r="B23" s="126"/>
      <c r="C23" s="22"/>
      <c r="D23" s="34" t="str">
        <f>_xlfn.TEXTJOIN(", ", TRUE, 'Run Types'!A1:F1)</f>
        <v>MiSeq, NextSeq, NextSeq 2000, NovaSeq 6000, NovaSeq X</v>
      </c>
      <c r="E23" s="35"/>
      <c r="F23" s="35"/>
      <c r="G23" s="36"/>
    </row>
    <row r="24" spans="1:7" ht="15.6" x14ac:dyDescent="0.3">
      <c r="A24" s="126" t="s">
        <v>64</v>
      </c>
      <c r="B24" s="126"/>
      <c r="C24" s="22"/>
      <c r="D24" s="34" t="str">
        <f>IF(C24&lt;&gt;"","Select from dropdown","Choose instrumentation first, then select from dropdown")</f>
        <v>Choose instrumentation first, then select from dropdown</v>
      </c>
      <c r="E24" s="35"/>
      <c r="F24" s="35"/>
      <c r="G24" s="36"/>
    </row>
    <row r="25" spans="1:7" ht="15.6" x14ac:dyDescent="0.3">
      <c r="A25" s="126" t="s">
        <v>176</v>
      </c>
      <c r="B25" s="126"/>
      <c r="C25" s="22" t="str">
        <f>IF(C23&lt;&gt;"", IFERROR(IF(SEARCH("Lane", C24),""),VLOOKUP(C24,'Run Types'!L2:M20,2,FALSE)), "")</f>
        <v/>
      </c>
      <c r="D25" s="34" t="str">
        <f>IFERROR(IF(SEARCH("Lane", C24), "Enter desired number of lanes", ""), "Auto-populated based on flow cell type")</f>
        <v>Auto-populated based on flow cell type</v>
      </c>
      <c r="E25" s="35"/>
      <c r="F25" s="35"/>
      <c r="G25" s="36"/>
    </row>
    <row r="26" spans="1:7" ht="15.6" x14ac:dyDescent="0.3">
      <c r="A26" s="123" t="s">
        <v>82</v>
      </c>
      <c r="B26" s="123"/>
      <c r="C26" s="22">
        <f>IF(IFERROR(FIND("HD", C34), -1)&gt;1, 43, 28)</f>
        <v>28</v>
      </c>
      <c r="D26" s="34" t="s">
        <v>83</v>
      </c>
      <c r="E26" s="35"/>
      <c r="F26" s="35"/>
      <c r="G26" s="36"/>
    </row>
    <row r="27" spans="1:7" ht="15.6" x14ac:dyDescent="0.3">
      <c r="A27" s="126" t="s">
        <v>84</v>
      </c>
      <c r="B27" s="126"/>
      <c r="C27" s="22">
        <v>10</v>
      </c>
      <c r="D27" s="34" t="s">
        <v>83</v>
      </c>
      <c r="E27" s="35"/>
      <c r="F27" s="35"/>
      <c r="G27" s="36"/>
    </row>
    <row r="28" spans="1:7" ht="15.6" x14ac:dyDescent="0.3">
      <c r="A28" s="126" t="s">
        <v>85</v>
      </c>
      <c r="B28" s="126"/>
      <c r="C28" s="22">
        <v>10</v>
      </c>
      <c r="D28" s="34" t="s">
        <v>83</v>
      </c>
      <c r="E28" s="35"/>
      <c r="F28" s="35"/>
      <c r="G28" s="36"/>
    </row>
    <row r="29" spans="1:7" ht="15.6" x14ac:dyDescent="0.3">
      <c r="A29" s="126" t="s">
        <v>86</v>
      </c>
      <c r="B29" s="126"/>
      <c r="C29" s="22">
        <f>IF($C$33="FFPE", 50, 118-C26)</f>
        <v>90</v>
      </c>
      <c r="D29" s="34" t="s">
        <v>83</v>
      </c>
      <c r="E29" s="35"/>
      <c r="F29" s="35"/>
      <c r="G29" s="36"/>
    </row>
    <row r="30" spans="1:7" ht="15.6" x14ac:dyDescent="0.3">
      <c r="A30" s="126" t="s">
        <v>65</v>
      </c>
      <c r="B30" s="126"/>
      <c r="C30" s="24">
        <v>0.02</v>
      </c>
      <c r="D30" s="37" t="str">
        <f>IF(C30="","",IF(C30=0,"0% PhiX is not recommended. Please explain reasoning in comments",IF(C30="Unsure","Consult with SeqMatic before submission","")))</f>
        <v/>
      </c>
      <c r="E30" s="38"/>
      <c r="F30" s="38"/>
      <c r="G30" s="39"/>
    </row>
    <row r="32" spans="1:7" ht="21" x14ac:dyDescent="0.4">
      <c r="A32" s="120" t="s">
        <v>70</v>
      </c>
      <c r="B32" s="120"/>
      <c r="C32" s="120"/>
      <c r="D32" s="120"/>
      <c r="E32" s="120"/>
      <c r="F32" s="120"/>
      <c r="G32" s="120"/>
    </row>
    <row r="33" spans="1:13" ht="15.6" x14ac:dyDescent="0.3">
      <c r="A33" s="126" t="s">
        <v>71</v>
      </c>
      <c r="B33" s="126"/>
      <c r="C33" s="22"/>
      <c r="D33" s="117" t="str">
        <f>IF(C33="Other","Please describe in comments section below",_xlfn.TEXTJOIN(", ",TRUE,Dropdowns!A2:A4))</f>
        <v>Fresh Frozen, FFPE</v>
      </c>
      <c r="E33" s="118"/>
      <c r="F33" s="118"/>
      <c r="G33" s="119"/>
    </row>
    <row r="34" spans="1:13" ht="15.6" x14ac:dyDescent="0.3">
      <c r="A34" s="126" t="s">
        <v>72</v>
      </c>
      <c r="B34" s="126"/>
      <c r="C34" s="22"/>
      <c r="D34" s="117" t="str">
        <f>IF(AND(IFERROR(FIND("ATAC",C34),-1)&gt;0,C23="NovaSeq X Lane"),"ERR: ATAC Libraries cannot be run on NovaSeq X Lanes. Choose full flow cell.", "Choose from dropdown")</f>
        <v>Choose from dropdown</v>
      </c>
      <c r="E34" s="118"/>
      <c r="F34" s="118"/>
      <c r="G34" s="119"/>
    </row>
    <row r="35" spans="1:13" ht="16.5" customHeight="1" x14ac:dyDescent="0.3">
      <c r="A35" s="126" t="s">
        <v>74</v>
      </c>
      <c r="B35" s="126"/>
      <c r="C35" s="22"/>
      <c r="D35" s="117" t="s">
        <v>75</v>
      </c>
      <c r="E35" s="118"/>
      <c r="F35" s="118"/>
      <c r="G35" s="119"/>
    </row>
    <row r="36" spans="1:13" ht="15.6" x14ac:dyDescent="0.3">
      <c r="A36" s="126" t="s">
        <v>76</v>
      </c>
      <c r="B36" s="126"/>
      <c r="C36" s="22" t="str">
        <f>"Dual Index Kit " &amp; IF(C33="Fresh Frozen", "TT", "TS")</f>
        <v>Dual Index Kit TS</v>
      </c>
      <c r="D36" s="117" t="s">
        <v>163</v>
      </c>
      <c r="E36" s="118"/>
      <c r="F36" s="118"/>
      <c r="G36" s="119"/>
      <c r="H36" s="54"/>
    </row>
    <row r="37" spans="1:13" x14ac:dyDescent="0.3">
      <c r="A37" s="129" t="s">
        <v>77</v>
      </c>
      <c r="B37" s="129"/>
      <c r="C37" s="129"/>
      <c r="D37" s="129"/>
      <c r="E37" s="129"/>
      <c r="F37" s="129"/>
      <c r="G37" s="129"/>
    </row>
    <row r="38" spans="1:13" ht="21" x14ac:dyDescent="0.4">
      <c r="A38" s="120" t="s">
        <v>78</v>
      </c>
      <c r="B38" s="120"/>
      <c r="C38" s="120"/>
      <c r="D38" s="120"/>
      <c r="E38" s="120"/>
      <c r="F38" s="120"/>
      <c r="G38" s="120"/>
    </row>
    <row r="39" spans="1:13" ht="15.6" x14ac:dyDescent="0.3">
      <c r="A39" s="126" t="s">
        <v>79</v>
      </c>
      <c r="B39" s="126"/>
      <c r="C39" s="22"/>
      <c r="D39" s="117"/>
      <c r="E39" s="118"/>
      <c r="F39" s="118"/>
      <c r="G39" s="119"/>
    </row>
    <row r="40" spans="1:13" ht="15.6" x14ac:dyDescent="0.3">
      <c r="A40" s="126" t="s">
        <v>80</v>
      </c>
      <c r="B40" s="126"/>
      <c r="C40" s="22" t="s">
        <v>168</v>
      </c>
      <c r="D40" s="117" t="str">
        <f>IF(C40="Low","Higher PhiX percentage is required","GEX, ATAC, TCR = High, Feature Barcode, VDJ = Low")</f>
        <v>GEX, ATAC, TCR = High, Feature Barcode, VDJ = Low</v>
      </c>
      <c r="E40" s="118"/>
      <c r="F40" s="118"/>
      <c r="G40" s="119"/>
    </row>
    <row r="42" spans="1:13" ht="21" x14ac:dyDescent="0.4">
      <c r="A42" s="120" t="s">
        <v>66</v>
      </c>
      <c r="B42" s="120"/>
      <c r="C42" s="120"/>
      <c r="D42" s="120"/>
      <c r="E42" s="120"/>
      <c r="F42" s="120"/>
    </row>
    <row r="43" spans="1:13" x14ac:dyDescent="0.3">
      <c r="A43" s="110" t="s">
        <v>187</v>
      </c>
      <c r="B43" s="110"/>
      <c r="C43" s="110"/>
      <c r="D43" s="110"/>
      <c r="E43" s="110"/>
      <c r="F43" s="110"/>
    </row>
    <row r="44" spans="1:13" x14ac:dyDescent="0.3">
      <c r="A44" s="110" t="s">
        <v>188</v>
      </c>
      <c r="B44" s="110"/>
      <c r="C44" s="110"/>
      <c r="D44" s="110"/>
      <c r="E44" s="110"/>
      <c r="F44" s="110"/>
    </row>
    <row r="45" spans="1:13" x14ac:dyDescent="0.3">
      <c r="A45" s="84"/>
      <c r="B45" s="85">
        <v>1</v>
      </c>
      <c r="C45" s="85">
        <v>2</v>
      </c>
      <c r="D45" s="85">
        <v>3</v>
      </c>
      <c r="E45" s="85">
        <v>4</v>
      </c>
      <c r="F45" s="85">
        <v>5</v>
      </c>
      <c r="G45" s="85">
        <v>6</v>
      </c>
      <c r="H45" s="85">
        <v>7</v>
      </c>
      <c r="I45" s="85">
        <v>8</v>
      </c>
      <c r="J45" s="85">
        <v>9</v>
      </c>
      <c r="K45" s="85">
        <v>10</v>
      </c>
      <c r="L45" s="85">
        <v>11</v>
      </c>
      <c r="M45" s="85">
        <v>12</v>
      </c>
    </row>
    <row r="46" spans="1:13" x14ac:dyDescent="0.3">
      <c r="A46" s="86" t="s">
        <v>189</v>
      </c>
      <c r="B46" s="29"/>
      <c r="C46" s="29"/>
      <c r="D46" s="29"/>
      <c r="E46" s="29"/>
      <c r="F46" s="29"/>
      <c r="G46" s="29"/>
      <c r="H46" s="29"/>
      <c r="I46" s="29"/>
      <c r="J46" s="29"/>
      <c r="K46" s="29"/>
      <c r="L46" s="29"/>
      <c r="M46" s="29"/>
    </row>
    <row r="47" spans="1:13" x14ac:dyDescent="0.3">
      <c r="A47" s="86" t="s">
        <v>190</v>
      </c>
      <c r="B47" s="29"/>
      <c r="C47" s="29"/>
      <c r="D47" s="29"/>
      <c r="E47" s="29"/>
      <c r="F47" s="29"/>
      <c r="G47" s="29"/>
      <c r="H47" s="29"/>
      <c r="I47" s="29"/>
      <c r="J47" s="29"/>
      <c r="K47" s="29"/>
      <c r="L47" s="29"/>
      <c r="M47" s="29"/>
    </row>
    <row r="48" spans="1:13" x14ac:dyDescent="0.3">
      <c r="A48" s="86" t="s">
        <v>191</v>
      </c>
      <c r="B48" s="29"/>
      <c r="C48" s="29"/>
      <c r="D48" s="29"/>
      <c r="E48" s="29"/>
      <c r="F48" s="29"/>
      <c r="G48" s="29"/>
      <c r="H48" s="29"/>
      <c r="I48" s="29"/>
      <c r="J48" s="29"/>
      <c r="K48" s="29"/>
      <c r="L48" s="29"/>
      <c r="M48" s="29"/>
    </row>
    <row r="49" spans="1:13" x14ac:dyDescent="0.3">
      <c r="A49" s="86" t="s">
        <v>192</v>
      </c>
      <c r="B49" s="29"/>
      <c r="C49" s="29"/>
      <c r="D49" s="29"/>
      <c r="E49" s="29"/>
      <c r="F49" s="29"/>
      <c r="G49" s="29"/>
      <c r="H49" s="29"/>
      <c r="I49" s="29"/>
      <c r="J49" s="29"/>
      <c r="K49" s="29"/>
      <c r="L49" s="29"/>
      <c r="M49" s="29"/>
    </row>
    <row r="50" spans="1:13" x14ac:dyDescent="0.3">
      <c r="A50" s="86" t="s">
        <v>193</v>
      </c>
      <c r="B50" s="29"/>
      <c r="C50" s="29"/>
      <c r="D50" s="29"/>
      <c r="E50" s="29"/>
      <c r="F50" s="29"/>
      <c r="G50" s="29"/>
      <c r="H50" s="29"/>
      <c r="I50" s="29"/>
      <c r="J50" s="29"/>
      <c r="K50" s="29"/>
      <c r="L50" s="29"/>
      <c r="M50" s="29"/>
    </row>
    <row r="51" spans="1:13" x14ac:dyDescent="0.3">
      <c r="A51" s="86" t="s">
        <v>194</v>
      </c>
      <c r="B51" s="29"/>
      <c r="C51" s="29"/>
      <c r="D51" s="29"/>
      <c r="E51" s="29"/>
      <c r="F51" s="29"/>
      <c r="G51" s="29"/>
      <c r="H51" s="29"/>
      <c r="I51" s="29"/>
      <c r="J51" s="29"/>
      <c r="K51" s="29"/>
      <c r="L51" s="29"/>
      <c r="M51" s="29"/>
    </row>
    <row r="52" spans="1:13" x14ac:dyDescent="0.3">
      <c r="A52" s="86" t="s">
        <v>195</v>
      </c>
      <c r="B52" s="29"/>
      <c r="C52" s="29"/>
      <c r="D52" s="29"/>
      <c r="E52" s="29"/>
      <c r="F52" s="29"/>
      <c r="G52" s="29"/>
      <c r="H52" s="29"/>
      <c r="I52" s="29"/>
      <c r="J52" s="29"/>
      <c r="K52" s="29"/>
      <c r="L52" s="29"/>
      <c r="M52" s="29"/>
    </row>
    <row r="53" spans="1:13" x14ac:dyDescent="0.3">
      <c r="A53" s="86" t="s">
        <v>196</v>
      </c>
      <c r="B53" s="29"/>
      <c r="C53" s="29"/>
      <c r="D53" s="29"/>
      <c r="E53" s="29"/>
      <c r="F53" s="29"/>
      <c r="G53" s="29"/>
      <c r="H53" s="29"/>
      <c r="I53" s="29"/>
      <c r="J53" s="29"/>
      <c r="K53" s="29"/>
      <c r="L53" s="29"/>
      <c r="M53" s="29"/>
    </row>
    <row r="54" spans="1:13" ht="28.95" customHeight="1" x14ac:dyDescent="0.55000000000000004">
      <c r="B54" s="44"/>
      <c r="C54" s="44"/>
      <c r="D54" s="44"/>
      <c r="E54" s="44"/>
      <c r="F54" s="44"/>
      <c r="G54" s="44"/>
    </row>
    <row r="55" spans="1:13" x14ac:dyDescent="0.3">
      <c r="A55" s="73"/>
      <c r="B55" s="73"/>
      <c r="C55" s="73"/>
      <c r="D55" s="73"/>
      <c r="E55" s="73"/>
      <c r="F55" s="73"/>
      <c r="G55" s="73"/>
    </row>
    <row r="56" spans="1:13" ht="21" x14ac:dyDescent="0.4">
      <c r="A56" s="120" t="s">
        <v>67</v>
      </c>
      <c r="B56" s="120"/>
      <c r="C56" s="120"/>
      <c r="D56" s="120"/>
      <c r="E56" s="120"/>
      <c r="F56" s="120"/>
      <c r="G56" s="120"/>
    </row>
    <row r="57" spans="1:13" ht="60" customHeight="1" x14ac:dyDescent="0.3">
      <c r="A57" s="133"/>
      <c r="B57" s="133"/>
      <c r="C57" s="133"/>
      <c r="D57" s="133"/>
      <c r="E57" s="133"/>
      <c r="F57" s="133"/>
      <c r="G57" s="133"/>
    </row>
    <row r="58" spans="1:13" ht="15.75" customHeight="1" x14ac:dyDescent="0.3"/>
    <row r="59" spans="1:13" ht="21" x14ac:dyDescent="0.4">
      <c r="A59" s="130" t="s">
        <v>68</v>
      </c>
      <c r="B59" s="130"/>
      <c r="C59" s="130"/>
      <c r="D59" s="130"/>
      <c r="E59" s="130"/>
      <c r="F59" s="130"/>
      <c r="G59" s="130"/>
    </row>
    <row r="60" spans="1:13" x14ac:dyDescent="0.3">
      <c r="A60" s="131" t="s">
        <v>87</v>
      </c>
      <c r="B60" s="131"/>
      <c r="C60" s="131"/>
      <c r="D60" s="131"/>
      <c r="E60" s="131"/>
      <c r="F60" s="131"/>
      <c r="G60" s="131"/>
    </row>
    <row r="61" spans="1:13" ht="28.95" customHeight="1" x14ac:dyDescent="0.55000000000000004">
      <c r="B61" s="44"/>
      <c r="C61" s="44"/>
      <c r="D61" s="44"/>
      <c r="E61" s="44"/>
      <c r="F61" s="44"/>
      <c r="G61" s="44"/>
    </row>
    <row r="62" spans="1:13" ht="14.4" customHeight="1" x14ac:dyDescent="0.3">
      <c r="A62" s="140" t="s">
        <v>88</v>
      </c>
      <c r="B62" s="141"/>
      <c r="C62" s="63" t="str">
        <f>Dropdowns!A27</f>
        <v>Dual Index Plate TT</v>
      </c>
      <c r="D62" s="134" t="str">
        <f>Dropdowns!B27</f>
        <v>SI-TT-[well#]</v>
      </c>
      <c r="E62" s="135"/>
      <c r="F62" s="135"/>
      <c r="G62" s="136"/>
    </row>
    <row r="63" spans="1:13" ht="14.4" customHeight="1" x14ac:dyDescent="0.3">
      <c r="A63" s="140"/>
      <c r="B63" s="141"/>
      <c r="C63" s="79" t="str">
        <f>Dropdowns!A28</f>
        <v>Dual Index Plate TS</v>
      </c>
      <c r="D63" s="137" t="str">
        <f>Dropdowns!B28</f>
        <v>SI-TS-[well#]</v>
      </c>
      <c r="E63" s="138"/>
      <c r="F63" s="138"/>
      <c r="G63" s="139"/>
    </row>
    <row r="64" spans="1:13" ht="33.6" customHeight="1" x14ac:dyDescent="0.3">
      <c r="A64" s="132" t="s">
        <v>185</v>
      </c>
      <c r="B64" s="132"/>
      <c r="C64" s="132"/>
      <c r="D64" s="132"/>
      <c r="E64" s="132"/>
      <c r="F64" s="132"/>
      <c r="G64" s="132"/>
      <c r="H64" s="132"/>
      <c r="I64" s="132"/>
    </row>
    <row r="65" spans="1:9" ht="15" thickBot="1" x14ac:dyDescent="0.35">
      <c r="A65" s="87" t="s">
        <v>197</v>
      </c>
      <c r="B65" s="1" t="s">
        <v>69</v>
      </c>
      <c r="C65" s="1" t="s">
        <v>89</v>
      </c>
      <c r="D65" s="81" t="s">
        <v>170</v>
      </c>
      <c r="E65" s="81" t="s">
        <v>173</v>
      </c>
      <c r="F65" s="1" t="s">
        <v>171</v>
      </c>
      <c r="G65" s="82" t="s">
        <v>182</v>
      </c>
      <c r="H65" s="83" t="s">
        <v>183</v>
      </c>
      <c r="I65" s="83" t="s">
        <v>184</v>
      </c>
    </row>
    <row r="66" spans="1:9" ht="15" thickTop="1" x14ac:dyDescent="0.3">
      <c r="A66" s="88" t="s">
        <v>198</v>
      </c>
      <c r="B66" s="47" cm="1">
        <f t="array" aca="1" ref="B66" ca="1">_xlfn.IFNA(INDIRECT(CHAR(65+MATCH(_xlfn.NUMBERVALUE(RIGHT(A66, LEN(A66)-1)), $B$45:$M$45, 0))&amp;(44+MATCH(LEFT(A66,1), $A$46:$A$53)), TRUE), "")</f>
        <v>1</v>
      </c>
      <c r="C66" s="53"/>
      <c r="D66" s="14"/>
      <c r="E66" s="14"/>
      <c r="F66" s="68"/>
      <c r="G66" s="77"/>
      <c r="H66" s="78"/>
      <c r="I66" s="78"/>
    </row>
    <row r="67" spans="1:9" x14ac:dyDescent="0.3">
      <c r="A67" s="89" t="s">
        <v>199</v>
      </c>
      <c r="B67" s="47" cm="1">
        <f t="array" aca="1" ref="B67" ca="1">_xlfn.IFNA(INDIRECT(CHAR(65+MATCH(_xlfn.NUMBERVALUE(RIGHT(A67, LEN(A67)-1)), $B$45:$M$45, 0))&amp;(44+MATCH(LEFT(A67,1), $A$46:$A$53)), TRUE), "")</f>
        <v>2</v>
      </c>
      <c r="C67" s="53"/>
      <c r="D67" s="14"/>
      <c r="E67" s="14"/>
      <c r="F67" s="68"/>
      <c r="G67" s="77"/>
      <c r="H67" s="78"/>
      <c r="I67" s="78"/>
    </row>
    <row r="68" spans="1:9" x14ac:dyDescent="0.3">
      <c r="A68" s="90" t="s">
        <v>200</v>
      </c>
      <c r="B68" s="47" cm="1">
        <f t="array" aca="1" ref="B68" ca="1">_xlfn.IFNA(INDIRECT(CHAR(65+MATCH(_xlfn.NUMBERVALUE(RIGHT(A68, LEN(A68)-1)), $B$45:$M$45, 0))&amp;(44+MATCH(LEFT(A68,1), $A$46:$A$53)), TRUE), "")</f>
        <v>3</v>
      </c>
      <c r="C68" s="53"/>
      <c r="D68" s="14"/>
      <c r="E68" s="14"/>
      <c r="F68" s="68"/>
      <c r="G68" s="77"/>
      <c r="H68" s="78"/>
      <c r="I68" s="78"/>
    </row>
    <row r="69" spans="1:9" x14ac:dyDescent="0.3">
      <c r="A69" s="89" t="s">
        <v>201</v>
      </c>
      <c r="B69" s="47" cm="1">
        <f t="array" aca="1" ref="B69" ca="1">_xlfn.IFNA(INDIRECT(CHAR(65+MATCH(_xlfn.NUMBERVALUE(RIGHT(A69, LEN(A69)-1)), $B$45:$M$45, 0))&amp;(44+MATCH(LEFT(A69,1), $A$46:$A$53)), TRUE), "")</f>
        <v>4</v>
      </c>
      <c r="C69" s="53"/>
      <c r="D69" s="14"/>
      <c r="E69" s="14"/>
      <c r="F69" s="68"/>
      <c r="G69" s="77"/>
      <c r="H69" s="78"/>
      <c r="I69" s="78"/>
    </row>
    <row r="70" spans="1:9" x14ac:dyDescent="0.3">
      <c r="A70" s="90" t="s">
        <v>202</v>
      </c>
      <c r="B70" s="47" cm="1">
        <f t="array" aca="1" ref="B70" ca="1">_xlfn.IFNA(INDIRECT(CHAR(65+MATCH(_xlfn.NUMBERVALUE(RIGHT(A70, LEN(A70)-1)), $B$45:$M$45, 0))&amp;(44+MATCH(LEFT(A70,1), $A$46:$A$53)), TRUE), "")</f>
        <v>5</v>
      </c>
      <c r="C70" s="53"/>
      <c r="D70" s="14"/>
      <c r="E70" s="14"/>
      <c r="F70" s="68"/>
      <c r="G70" s="77"/>
      <c r="H70" s="78"/>
      <c r="I70" s="78"/>
    </row>
    <row r="71" spans="1:9" x14ac:dyDescent="0.3">
      <c r="A71" s="89" t="s">
        <v>203</v>
      </c>
      <c r="B71" s="47" cm="1">
        <f t="array" aca="1" ref="B71" ca="1">_xlfn.IFNA(INDIRECT(CHAR(65+MATCH(_xlfn.NUMBERVALUE(RIGHT(A71, LEN(A71)-1)), $B$45:$M$45, 0))&amp;(44+MATCH(LEFT(A71,1), $A$46:$A$53)), TRUE), "")</f>
        <v>6</v>
      </c>
      <c r="C71" s="53"/>
      <c r="D71" s="14"/>
      <c r="E71" s="14"/>
      <c r="F71" s="68"/>
      <c r="G71" s="77"/>
      <c r="H71" s="78"/>
      <c r="I71" s="78"/>
    </row>
    <row r="72" spans="1:9" x14ac:dyDescent="0.3">
      <c r="A72" s="90" t="s">
        <v>204</v>
      </c>
      <c r="B72" s="47" cm="1">
        <f t="array" aca="1" ref="B72" ca="1">_xlfn.IFNA(INDIRECT(CHAR(65+MATCH(_xlfn.NUMBERVALUE(RIGHT(A72, LEN(A72)-1)), $B$45:$M$45, 0))&amp;(44+MATCH(LEFT(A72,1), $A$46:$A$53)), TRUE), "")</f>
        <v>7</v>
      </c>
      <c r="C72" s="53"/>
      <c r="D72" s="14"/>
      <c r="E72" s="14"/>
      <c r="F72" s="68"/>
      <c r="G72" s="77"/>
      <c r="H72" s="78"/>
      <c r="I72" s="78"/>
    </row>
    <row r="73" spans="1:9" x14ac:dyDescent="0.3">
      <c r="A73" s="89" t="s">
        <v>205</v>
      </c>
      <c r="B73" s="47" cm="1">
        <f t="array" aca="1" ref="B73" ca="1">_xlfn.IFNA(INDIRECT(CHAR(65+MATCH(_xlfn.NUMBERVALUE(RIGHT(A73, LEN(A73)-1)), $B$45:$M$45, 0))&amp;(44+MATCH(LEFT(A73,1), $A$46:$A$53)), TRUE), "")</f>
        <v>8</v>
      </c>
      <c r="C73" s="53"/>
      <c r="D73" s="14"/>
      <c r="E73" s="14"/>
      <c r="F73" s="68"/>
      <c r="G73" s="77"/>
      <c r="H73" s="78"/>
      <c r="I73" s="78"/>
    </row>
    <row r="74" spans="1:9" x14ac:dyDescent="0.3">
      <c r="A74" s="90" t="s">
        <v>206</v>
      </c>
      <c r="B74" s="47" cm="1">
        <f t="array" aca="1" ref="B74" ca="1">_xlfn.IFNA(INDIRECT(CHAR(65+MATCH(_xlfn.NUMBERVALUE(RIGHT(A74, LEN(A74)-1)), $B$45:$M$45, 0))&amp;(44+MATCH(LEFT(A74,1), $A$46:$A$53)), TRUE), "")</f>
        <v>9</v>
      </c>
      <c r="C74" s="53"/>
      <c r="D74" s="14"/>
      <c r="E74" s="14"/>
      <c r="F74" s="68"/>
      <c r="G74" s="77"/>
      <c r="H74" s="78"/>
      <c r="I74" s="78"/>
    </row>
    <row r="75" spans="1:9" x14ac:dyDescent="0.3">
      <c r="A75" s="89" t="s">
        <v>207</v>
      </c>
      <c r="B75" s="47" cm="1">
        <f t="array" aca="1" ref="B75" ca="1">_xlfn.IFNA(INDIRECT(CHAR(65+MATCH(_xlfn.NUMBERVALUE(RIGHT(A75, LEN(A75)-1)), $B$45:$M$45, 0))&amp;(44+MATCH(LEFT(A75,1), $A$46:$A$53)), TRUE), "")</f>
        <v>10</v>
      </c>
      <c r="C75" s="53"/>
      <c r="D75" s="14"/>
      <c r="E75" s="14"/>
      <c r="F75" s="68"/>
      <c r="G75" s="77"/>
      <c r="H75" s="78"/>
      <c r="I75" s="78"/>
    </row>
    <row r="76" spans="1:9" x14ac:dyDescent="0.3">
      <c r="A76" s="90" t="s">
        <v>208</v>
      </c>
      <c r="B76" s="47" cm="1">
        <f t="array" aca="1" ref="B76" ca="1">_xlfn.IFNA(INDIRECT(CHAR(65+MATCH(_xlfn.NUMBERVALUE(RIGHT(A76, LEN(A76)-1)), $B$45:$M$45, 0))&amp;(44+MATCH(LEFT(A76,1), $A$46:$A$53)), TRUE), "")</f>
        <v>11</v>
      </c>
      <c r="C76" s="53"/>
      <c r="D76" s="14"/>
      <c r="E76" s="14"/>
      <c r="F76" s="68"/>
      <c r="G76" s="77"/>
      <c r="H76" s="78"/>
      <c r="I76" s="78"/>
    </row>
    <row r="77" spans="1:9" x14ac:dyDescent="0.3">
      <c r="A77" s="89" t="s">
        <v>209</v>
      </c>
      <c r="B77" s="47" cm="1">
        <f t="array" aca="1" ref="B77" ca="1">_xlfn.IFNA(INDIRECT(CHAR(65+MATCH(_xlfn.NUMBERVALUE(RIGHT(A77, LEN(A77)-1)), $B$45:$M$45, 0))&amp;(44+MATCH(LEFT(A77,1), $A$46:$A$53)), TRUE), "")</f>
        <v>12</v>
      </c>
      <c r="C77" s="53"/>
      <c r="D77" s="14"/>
      <c r="E77" s="14"/>
      <c r="F77" s="68"/>
      <c r="G77" s="77"/>
      <c r="H77" s="78"/>
      <c r="I77" s="78"/>
    </row>
    <row r="78" spans="1:9" x14ac:dyDescent="0.3">
      <c r="A78" s="90" t="s">
        <v>210</v>
      </c>
      <c r="B78" s="47" cm="1">
        <f t="array" aca="1" ref="B78" ca="1">_xlfn.IFNA(INDIRECT(CHAR(65+MATCH(_xlfn.NUMBERVALUE(RIGHT(A78, LEN(A78)-1)), $B$45:$M$45, 0))&amp;(44+MATCH(LEFT(A78,1), $A$46:$A$53)), TRUE), "")</f>
        <v>0</v>
      </c>
      <c r="C78" s="53"/>
      <c r="D78" s="14"/>
      <c r="E78" s="14"/>
      <c r="F78" s="68"/>
      <c r="G78" s="77"/>
      <c r="H78" s="78"/>
      <c r="I78" s="78"/>
    </row>
    <row r="79" spans="1:9" x14ac:dyDescent="0.3">
      <c r="A79" s="89" t="s">
        <v>211</v>
      </c>
      <c r="B79" s="47" cm="1">
        <f t="array" aca="1" ref="B79" ca="1">_xlfn.IFNA(INDIRECT(CHAR(65+MATCH(_xlfn.NUMBERVALUE(RIGHT(A79, LEN(A79)-1)), $B$45:$M$45, 0))&amp;(44+MATCH(LEFT(A79,1), $A$46:$A$53)), TRUE), "")</f>
        <v>0</v>
      </c>
      <c r="C79" s="53"/>
      <c r="D79" s="14"/>
      <c r="E79" s="14"/>
      <c r="F79" s="68"/>
      <c r="G79" s="77"/>
      <c r="H79" s="78"/>
      <c r="I79" s="78"/>
    </row>
    <row r="80" spans="1:9" x14ac:dyDescent="0.3">
      <c r="A80" s="90" t="s">
        <v>212</v>
      </c>
      <c r="B80" s="47" cm="1">
        <f t="array" aca="1" ref="B80" ca="1">_xlfn.IFNA(INDIRECT(CHAR(65+MATCH(_xlfn.NUMBERVALUE(RIGHT(A80, LEN(A80)-1)), $B$45:$M$45, 0))&amp;(44+MATCH(LEFT(A80,1), $A$46:$A$53)), TRUE), "")</f>
        <v>0</v>
      </c>
      <c r="C80" s="53"/>
      <c r="D80" s="14"/>
      <c r="E80" s="14"/>
      <c r="F80" s="68"/>
      <c r="G80" s="77"/>
      <c r="H80" s="78"/>
      <c r="I80" s="78"/>
    </row>
    <row r="81" spans="1:9" x14ac:dyDescent="0.3">
      <c r="A81" s="89" t="s">
        <v>213</v>
      </c>
      <c r="B81" s="47" cm="1">
        <f t="array" aca="1" ref="B81" ca="1">_xlfn.IFNA(INDIRECT(CHAR(65+MATCH(_xlfn.NUMBERVALUE(RIGHT(A81, LEN(A81)-1)), $B$45:$M$45, 0))&amp;(44+MATCH(LEFT(A81,1), $A$46:$A$53)), TRUE), "")</f>
        <v>0</v>
      </c>
      <c r="C81" s="53"/>
      <c r="D81" s="14"/>
      <c r="E81" s="14"/>
      <c r="F81" s="68"/>
      <c r="G81" s="77"/>
      <c r="H81" s="78"/>
      <c r="I81" s="78"/>
    </row>
    <row r="82" spans="1:9" x14ac:dyDescent="0.3">
      <c r="A82" s="90" t="s">
        <v>214</v>
      </c>
      <c r="B82" s="94" cm="1">
        <f t="array" aca="1" ref="B82" ca="1">_xlfn.IFNA(INDIRECT(CHAR(65+MATCH(_xlfn.NUMBERVALUE(RIGHT(A82, LEN(A82)-1)), $B$45:$M$45, 0))&amp;(44+MATCH(LEFT(A82,1), $A$46:$A$53)), TRUE), "")</f>
        <v>0</v>
      </c>
      <c r="C82" s="92"/>
      <c r="D82" s="93"/>
      <c r="E82" s="93"/>
      <c r="F82" s="69"/>
      <c r="G82" s="72"/>
      <c r="H82" s="76"/>
      <c r="I82" s="76"/>
    </row>
    <row r="83" spans="1:9" x14ac:dyDescent="0.3">
      <c r="A83" s="89" t="s">
        <v>215</v>
      </c>
      <c r="B83" s="94" cm="1">
        <f t="array" aca="1" ref="B83" ca="1">_xlfn.IFNA(INDIRECT(CHAR(65+MATCH(_xlfn.NUMBERVALUE(RIGHT(A83, LEN(A83)-1)), $B$45:$M$45, 0))&amp;(44+MATCH(LEFT(A83,1), $A$46:$A$53)), TRUE), "")</f>
        <v>0</v>
      </c>
      <c r="C83" s="92"/>
      <c r="D83" s="93"/>
      <c r="E83" s="93"/>
      <c r="F83" s="69"/>
      <c r="G83" s="72"/>
      <c r="H83" s="76"/>
      <c r="I83" s="76"/>
    </row>
    <row r="84" spans="1:9" x14ac:dyDescent="0.3">
      <c r="A84" s="90" t="s">
        <v>216</v>
      </c>
      <c r="B84" s="94" cm="1">
        <f t="array" aca="1" ref="B84" ca="1">_xlfn.IFNA(INDIRECT(CHAR(65+MATCH(_xlfn.NUMBERVALUE(RIGHT(A84, LEN(A84)-1)), $B$45:$M$45, 0))&amp;(44+MATCH(LEFT(A84,1), $A$46:$A$53)), TRUE), "")</f>
        <v>0</v>
      </c>
      <c r="C84" s="92"/>
      <c r="D84" s="93"/>
      <c r="E84" s="93"/>
      <c r="F84" s="69"/>
      <c r="G84" s="72"/>
      <c r="H84" s="76"/>
      <c r="I84" s="76"/>
    </row>
    <row r="85" spans="1:9" x14ac:dyDescent="0.3">
      <c r="A85" s="89" t="s">
        <v>217</v>
      </c>
      <c r="B85" s="94" cm="1">
        <f t="array" aca="1" ref="B85" ca="1">_xlfn.IFNA(INDIRECT(CHAR(65+MATCH(_xlfn.NUMBERVALUE(RIGHT(A85, LEN(A85)-1)), $B$45:$M$45, 0))&amp;(44+MATCH(LEFT(A85,1), $A$46:$A$53)), TRUE), "")</f>
        <v>0</v>
      </c>
      <c r="C85" s="92"/>
      <c r="D85" s="93"/>
      <c r="E85" s="93"/>
      <c r="F85" s="69"/>
      <c r="G85" s="72"/>
      <c r="H85" s="76"/>
      <c r="I85" s="76"/>
    </row>
    <row r="86" spans="1:9" x14ac:dyDescent="0.3">
      <c r="A86" s="90" t="s">
        <v>218</v>
      </c>
      <c r="B86" s="94" cm="1">
        <f t="array" aca="1" ref="B86" ca="1">_xlfn.IFNA(INDIRECT(CHAR(65+MATCH(_xlfn.NUMBERVALUE(RIGHT(A86, LEN(A86)-1)), $B$45:$M$45, 0))&amp;(44+MATCH(LEFT(A86,1), $A$46:$A$53)), TRUE), "")</f>
        <v>0</v>
      </c>
      <c r="C86" s="92"/>
      <c r="D86" s="93"/>
      <c r="E86" s="93"/>
      <c r="F86" s="69"/>
      <c r="G86" s="72"/>
      <c r="H86" s="76"/>
      <c r="I86" s="76"/>
    </row>
    <row r="87" spans="1:9" x14ac:dyDescent="0.3">
      <c r="A87" s="89" t="s">
        <v>219</v>
      </c>
      <c r="B87" s="94" cm="1">
        <f t="array" aca="1" ref="B87" ca="1">_xlfn.IFNA(INDIRECT(CHAR(65+MATCH(_xlfn.NUMBERVALUE(RIGHT(A87, LEN(A87)-1)), $B$45:$M$45, 0))&amp;(44+MATCH(LEFT(A87,1), $A$46:$A$53)), TRUE), "")</f>
        <v>0</v>
      </c>
      <c r="C87" s="92"/>
      <c r="D87" s="93"/>
      <c r="E87" s="93"/>
      <c r="F87" s="69"/>
      <c r="G87" s="72"/>
      <c r="H87" s="76"/>
      <c r="I87" s="76"/>
    </row>
    <row r="88" spans="1:9" x14ac:dyDescent="0.3">
      <c r="A88" s="90" t="s">
        <v>220</v>
      </c>
      <c r="B88" s="94" cm="1">
        <f t="array" aca="1" ref="B88" ca="1">_xlfn.IFNA(INDIRECT(CHAR(65+MATCH(_xlfn.NUMBERVALUE(RIGHT(A88, LEN(A88)-1)), $B$45:$M$45, 0))&amp;(44+MATCH(LEFT(A88,1), $A$46:$A$53)), TRUE), "")</f>
        <v>0</v>
      </c>
      <c r="C88" s="92"/>
      <c r="D88" s="93"/>
      <c r="E88" s="93"/>
      <c r="F88" s="69"/>
      <c r="G88" s="72"/>
      <c r="H88" s="76"/>
      <c r="I88" s="76"/>
    </row>
    <row r="89" spans="1:9" x14ac:dyDescent="0.3">
      <c r="A89" s="89" t="s">
        <v>221</v>
      </c>
      <c r="B89" s="94" cm="1">
        <f t="array" aca="1" ref="B89" ca="1">_xlfn.IFNA(INDIRECT(CHAR(65+MATCH(_xlfn.NUMBERVALUE(RIGHT(A89, LEN(A89)-1)), $B$45:$M$45, 0))&amp;(44+MATCH(LEFT(A89,1), $A$46:$A$53)), TRUE), "")</f>
        <v>0</v>
      </c>
      <c r="C89" s="92"/>
      <c r="D89" s="93"/>
      <c r="E89" s="93"/>
      <c r="F89" s="69"/>
      <c r="G89" s="72"/>
      <c r="H89" s="76"/>
      <c r="I89" s="76"/>
    </row>
    <row r="90" spans="1:9" x14ac:dyDescent="0.3">
      <c r="A90" s="90" t="s">
        <v>222</v>
      </c>
      <c r="B90" s="94" cm="1">
        <f t="array" aca="1" ref="B90" ca="1">_xlfn.IFNA(INDIRECT(CHAR(65+MATCH(_xlfn.NUMBERVALUE(RIGHT(A90, LEN(A90)-1)), $B$45:$M$45, 0))&amp;(44+MATCH(LEFT(A90,1), $A$46:$A$53)), TRUE), "")</f>
        <v>0</v>
      </c>
      <c r="C90" s="92"/>
      <c r="D90" s="93"/>
      <c r="E90" s="93"/>
      <c r="F90" s="69"/>
      <c r="G90" s="72"/>
      <c r="H90" s="76"/>
      <c r="I90" s="76"/>
    </row>
    <row r="91" spans="1:9" x14ac:dyDescent="0.3">
      <c r="A91" s="89" t="s">
        <v>223</v>
      </c>
      <c r="B91" s="94" cm="1">
        <f t="array" aca="1" ref="B91" ca="1">_xlfn.IFNA(INDIRECT(CHAR(65+MATCH(_xlfn.NUMBERVALUE(RIGHT(A91, LEN(A91)-1)), $B$45:$M$45, 0))&amp;(44+MATCH(LEFT(A91,1), $A$46:$A$53)), TRUE), "")</f>
        <v>0</v>
      </c>
      <c r="C91" s="92"/>
      <c r="D91" s="93"/>
      <c r="E91" s="93"/>
      <c r="F91" s="69"/>
      <c r="G91" s="72"/>
      <c r="H91" s="76"/>
      <c r="I91" s="76"/>
    </row>
    <row r="92" spans="1:9" x14ac:dyDescent="0.3">
      <c r="A92" s="90" t="s">
        <v>224</v>
      </c>
      <c r="B92" s="94" cm="1">
        <f t="array" aca="1" ref="B92" ca="1">_xlfn.IFNA(INDIRECT(CHAR(65+MATCH(_xlfn.NUMBERVALUE(RIGHT(A92, LEN(A92)-1)), $B$45:$M$45, 0))&amp;(44+MATCH(LEFT(A92,1), $A$46:$A$53)), TRUE), "")</f>
        <v>0</v>
      </c>
      <c r="C92" s="92"/>
      <c r="D92" s="93"/>
      <c r="E92" s="93"/>
      <c r="F92" s="69"/>
      <c r="G92" s="72"/>
      <c r="H92" s="76"/>
      <c r="I92" s="76"/>
    </row>
    <row r="93" spans="1:9" x14ac:dyDescent="0.3">
      <c r="A93" s="89" t="s">
        <v>225</v>
      </c>
      <c r="B93" s="94" cm="1">
        <f t="array" aca="1" ref="B93" ca="1">_xlfn.IFNA(INDIRECT(CHAR(65+MATCH(_xlfn.NUMBERVALUE(RIGHT(A93, LEN(A93)-1)), $B$45:$M$45, 0))&amp;(44+MATCH(LEFT(A93,1), $A$46:$A$53)), TRUE), "")</f>
        <v>0</v>
      </c>
      <c r="C93" s="92"/>
      <c r="D93" s="93"/>
      <c r="E93" s="93"/>
      <c r="F93" s="69"/>
      <c r="G93" s="72"/>
      <c r="H93" s="76"/>
      <c r="I93" s="76"/>
    </row>
    <row r="94" spans="1:9" x14ac:dyDescent="0.3">
      <c r="A94" s="90" t="s">
        <v>226</v>
      </c>
      <c r="B94" s="94" cm="1">
        <f t="array" aca="1" ref="B94" ca="1">_xlfn.IFNA(INDIRECT(CHAR(65+MATCH(_xlfn.NUMBERVALUE(RIGHT(A94, LEN(A94)-1)), $B$45:$M$45, 0))&amp;(44+MATCH(LEFT(A94,1), $A$46:$A$53)), TRUE), "")</f>
        <v>0</v>
      </c>
      <c r="C94" s="92"/>
      <c r="D94" s="93"/>
      <c r="E94" s="93"/>
      <c r="F94" s="69"/>
      <c r="G94" s="72"/>
      <c r="H94" s="76"/>
      <c r="I94" s="76"/>
    </row>
    <row r="95" spans="1:9" x14ac:dyDescent="0.3">
      <c r="A95" s="89" t="s">
        <v>227</v>
      </c>
      <c r="B95" s="94" cm="1">
        <f t="array" aca="1" ref="B95" ca="1">_xlfn.IFNA(INDIRECT(CHAR(65+MATCH(_xlfn.NUMBERVALUE(RIGHT(A95, LEN(A95)-1)), $B$45:$M$45, 0))&amp;(44+MATCH(LEFT(A95,1), $A$46:$A$53)), TRUE), "")</f>
        <v>0</v>
      </c>
      <c r="C95" s="92"/>
      <c r="D95" s="93"/>
      <c r="E95" s="93"/>
      <c r="F95" s="69"/>
      <c r="G95" s="72"/>
      <c r="H95" s="76"/>
      <c r="I95" s="76"/>
    </row>
    <row r="96" spans="1:9" x14ac:dyDescent="0.3">
      <c r="A96" s="90" t="s">
        <v>228</v>
      </c>
      <c r="B96" s="94" cm="1">
        <f t="array" aca="1" ref="B96" ca="1">_xlfn.IFNA(INDIRECT(CHAR(65+MATCH(_xlfn.NUMBERVALUE(RIGHT(A96, LEN(A96)-1)), $B$45:$M$45, 0))&amp;(44+MATCH(LEFT(A96,1), $A$46:$A$53)), TRUE), "")</f>
        <v>0</v>
      </c>
      <c r="C96" s="92"/>
      <c r="D96" s="93"/>
      <c r="E96" s="93"/>
      <c r="F96" s="69"/>
      <c r="G96" s="72"/>
      <c r="H96" s="76"/>
      <c r="I96" s="76"/>
    </row>
    <row r="97" spans="1:9" x14ac:dyDescent="0.3">
      <c r="A97" s="89" t="s">
        <v>229</v>
      </c>
      <c r="B97" s="94" cm="1">
        <f t="array" aca="1" ref="B97" ca="1">_xlfn.IFNA(INDIRECT(CHAR(65+MATCH(_xlfn.NUMBERVALUE(RIGHT(A97, LEN(A97)-1)), $B$45:$M$45, 0))&amp;(44+MATCH(LEFT(A97,1), $A$46:$A$53)), TRUE), "")</f>
        <v>0</v>
      </c>
      <c r="C97" s="92"/>
      <c r="D97" s="93"/>
      <c r="E97" s="93"/>
      <c r="F97" s="69"/>
      <c r="G97" s="72"/>
      <c r="H97" s="76"/>
      <c r="I97" s="76"/>
    </row>
    <row r="98" spans="1:9" x14ac:dyDescent="0.3">
      <c r="A98" s="90" t="s">
        <v>230</v>
      </c>
      <c r="B98" s="94" cm="1">
        <f t="array" aca="1" ref="B98" ca="1">_xlfn.IFNA(INDIRECT(CHAR(65+MATCH(_xlfn.NUMBERVALUE(RIGHT(A98, LEN(A98)-1)), $B$45:$M$45, 0))&amp;(44+MATCH(LEFT(A98,1), $A$46:$A$53)), TRUE), "")</f>
        <v>0</v>
      </c>
      <c r="C98" s="92"/>
      <c r="D98" s="93"/>
      <c r="E98" s="93"/>
      <c r="F98" s="69"/>
      <c r="G98" s="72"/>
      <c r="H98" s="76"/>
      <c r="I98" s="76"/>
    </row>
    <row r="99" spans="1:9" x14ac:dyDescent="0.3">
      <c r="A99" s="89" t="s">
        <v>231</v>
      </c>
      <c r="B99" s="94" cm="1">
        <f t="array" aca="1" ref="B99" ca="1">_xlfn.IFNA(INDIRECT(CHAR(65+MATCH(_xlfn.NUMBERVALUE(RIGHT(A99, LEN(A99)-1)), $B$45:$M$45, 0))&amp;(44+MATCH(LEFT(A99,1), $A$46:$A$53)), TRUE), "")</f>
        <v>0</v>
      </c>
      <c r="C99" s="92"/>
      <c r="D99" s="93"/>
      <c r="E99" s="93"/>
      <c r="F99" s="69"/>
      <c r="G99" s="72"/>
      <c r="H99" s="76"/>
      <c r="I99" s="76"/>
    </row>
    <row r="100" spans="1:9" x14ac:dyDescent="0.3">
      <c r="A100" s="90" t="s">
        <v>232</v>
      </c>
      <c r="B100" s="94" cm="1">
        <f t="array" aca="1" ref="B100" ca="1">_xlfn.IFNA(INDIRECT(CHAR(65+MATCH(_xlfn.NUMBERVALUE(RIGHT(A100, LEN(A100)-1)), $B$45:$M$45, 0))&amp;(44+MATCH(LEFT(A100,1), $A$46:$A$53)), TRUE), "")</f>
        <v>0</v>
      </c>
      <c r="C100" s="92"/>
      <c r="D100" s="93"/>
      <c r="E100" s="93"/>
      <c r="F100" s="69"/>
      <c r="G100" s="72"/>
      <c r="H100" s="76"/>
      <c r="I100" s="76"/>
    </row>
    <row r="101" spans="1:9" x14ac:dyDescent="0.3">
      <c r="A101" s="89" t="s">
        <v>233</v>
      </c>
      <c r="B101" s="94" cm="1">
        <f t="array" aca="1" ref="B101" ca="1">_xlfn.IFNA(INDIRECT(CHAR(65+MATCH(_xlfn.NUMBERVALUE(RIGHT(A101, LEN(A101)-1)), $B$45:$M$45, 0))&amp;(44+MATCH(LEFT(A101,1), $A$46:$A$53)), TRUE), "")</f>
        <v>0</v>
      </c>
      <c r="C101" s="92"/>
      <c r="D101" s="93"/>
      <c r="E101" s="93"/>
      <c r="F101" s="69"/>
      <c r="G101" s="72"/>
      <c r="H101" s="76"/>
      <c r="I101" s="76"/>
    </row>
    <row r="102" spans="1:9" x14ac:dyDescent="0.3">
      <c r="A102" s="90" t="s">
        <v>234</v>
      </c>
      <c r="B102" s="94" cm="1">
        <f t="array" aca="1" ref="B102" ca="1">_xlfn.IFNA(INDIRECT(CHAR(65+MATCH(_xlfn.NUMBERVALUE(RIGHT(A102, LEN(A102)-1)), $B$45:$M$45, 0))&amp;(44+MATCH(LEFT(A102,1), $A$46:$A$53)), TRUE), "")</f>
        <v>0</v>
      </c>
      <c r="C102" s="92"/>
      <c r="D102" s="93"/>
      <c r="E102" s="93"/>
      <c r="F102" s="69"/>
      <c r="G102" s="72"/>
      <c r="H102" s="76"/>
      <c r="I102" s="76"/>
    </row>
    <row r="103" spans="1:9" x14ac:dyDescent="0.3">
      <c r="A103" s="89" t="s">
        <v>235</v>
      </c>
      <c r="B103" s="94" cm="1">
        <f t="array" aca="1" ref="B103" ca="1">_xlfn.IFNA(INDIRECT(CHAR(65+MATCH(_xlfn.NUMBERVALUE(RIGHT(A103, LEN(A103)-1)), $B$45:$M$45, 0))&amp;(44+MATCH(LEFT(A103,1), $A$46:$A$53)), TRUE), "")</f>
        <v>0</v>
      </c>
      <c r="C103" s="92"/>
      <c r="D103" s="93"/>
      <c r="E103" s="93"/>
      <c r="F103" s="69"/>
      <c r="G103" s="72"/>
      <c r="H103" s="76"/>
      <c r="I103" s="76"/>
    </row>
    <row r="104" spans="1:9" x14ac:dyDescent="0.3">
      <c r="A104" s="90" t="s">
        <v>236</v>
      </c>
      <c r="B104" s="94" cm="1">
        <f t="array" aca="1" ref="B104" ca="1">_xlfn.IFNA(INDIRECT(CHAR(65+MATCH(_xlfn.NUMBERVALUE(RIGHT(A104, LEN(A104)-1)), $B$45:$M$45, 0))&amp;(44+MATCH(LEFT(A104,1), $A$46:$A$53)), TRUE), "")</f>
        <v>0</v>
      </c>
      <c r="C104" s="92"/>
      <c r="D104" s="93"/>
      <c r="E104" s="93"/>
      <c r="F104" s="69"/>
      <c r="G104" s="72"/>
      <c r="H104" s="76"/>
      <c r="I104" s="76"/>
    </row>
    <row r="105" spans="1:9" x14ac:dyDescent="0.3">
      <c r="A105" s="89" t="s">
        <v>237</v>
      </c>
      <c r="B105" s="94" cm="1">
        <f t="array" aca="1" ref="B105" ca="1">_xlfn.IFNA(INDIRECT(CHAR(65+MATCH(_xlfn.NUMBERVALUE(RIGHT(A105, LEN(A105)-1)), $B$45:$M$45, 0))&amp;(44+MATCH(LEFT(A105,1), $A$46:$A$53)), TRUE), "")</f>
        <v>0</v>
      </c>
      <c r="C105" s="92"/>
      <c r="D105" s="93"/>
      <c r="E105" s="93"/>
      <c r="F105" s="69"/>
      <c r="G105" s="72"/>
      <c r="H105" s="76"/>
      <c r="I105" s="76"/>
    </row>
    <row r="106" spans="1:9" x14ac:dyDescent="0.3">
      <c r="A106" s="90" t="s">
        <v>238</v>
      </c>
      <c r="B106" s="94" cm="1">
        <f t="array" aca="1" ref="B106" ca="1">_xlfn.IFNA(INDIRECT(CHAR(65+MATCH(_xlfn.NUMBERVALUE(RIGHT(A106, LEN(A106)-1)), $B$45:$M$45, 0))&amp;(44+MATCH(LEFT(A106,1), $A$46:$A$53)), TRUE), "")</f>
        <v>0</v>
      </c>
      <c r="C106" s="92"/>
      <c r="D106" s="93"/>
      <c r="E106" s="93"/>
      <c r="F106" s="69"/>
      <c r="G106" s="72"/>
      <c r="H106" s="76"/>
      <c r="I106" s="76"/>
    </row>
    <row r="107" spans="1:9" x14ac:dyDescent="0.3">
      <c r="A107" s="89" t="s">
        <v>239</v>
      </c>
      <c r="B107" s="94" cm="1">
        <f t="array" aca="1" ref="B107" ca="1">_xlfn.IFNA(INDIRECT(CHAR(65+MATCH(_xlfn.NUMBERVALUE(RIGHT(A107, LEN(A107)-1)), $B$45:$M$45, 0))&amp;(44+MATCH(LEFT(A107,1), $A$46:$A$53)), TRUE), "")</f>
        <v>0</v>
      </c>
      <c r="C107" s="92"/>
      <c r="D107" s="93"/>
      <c r="E107" s="93"/>
      <c r="F107" s="69"/>
      <c r="G107" s="72"/>
      <c r="H107" s="76"/>
      <c r="I107" s="76"/>
    </row>
    <row r="108" spans="1:9" x14ac:dyDescent="0.3">
      <c r="A108" s="90" t="s">
        <v>240</v>
      </c>
      <c r="B108" s="94" cm="1">
        <f t="array" aca="1" ref="B108" ca="1">_xlfn.IFNA(INDIRECT(CHAR(65+MATCH(_xlfn.NUMBERVALUE(RIGHT(A108, LEN(A108)-1)), $B$45:$M$45, 0))&amp;(44+MATCH(LEFT(A108,1), $A$46:$A$53)), TRUE), "")</f>
        <v>0</v>
      </c>
      <c r="C108" s="92"/>
      <c r="D108" s="93"/>
      <c r="E108" s="93"/>
      <c r="F108" s="69"/>
      <c r="G108" s="72"/>
      <c r="H108" s="76"/>
      <c r="I108" s="76"/>
    </row>
    <row r="109" spans="1:9" x14ac:dyDescent="0.3">
      <c r="A109" s="89" t="s">
        <v>241</v>
      </c>
      <c r="B109" s="94" cm="1">
        <f t="array" aca="1" ref="B109" ca="1">_xlfn.IFNA(INDIRECT(CHAR(65+MATCH(_xlfn.NUMBERVALUE(RIGHT(A109, LEN(A109)-1)), $B$45:$M$45, 0))&amp;(44+MATCH(LEFT(A109,1), $A$46:$A$53)), TRUE), "")</f>
        <v>0</v>
      </c>
      <c r="C109" s="92"/>
      <c r="D109" s="93"/>
      <c r="E109" s="93"/>
      <c r="F109" s="69"/>
      <c r="G109" s="72"/>
      <c r="H109" s="76"/>
      <c r="I109" s="76"/>
    </row>
    <row r="110" spans="1:9" x14ac:dyDescent="0.3">
      <c r="A110" s="90" t="s">
        <v>242</v>
      </c>
      <c r="B110" s="94" cm="1">
        <f t="array" aca="1" ref="B110" ca="1">_xlfn.IFNA(INDIRECT(CHAR(65+MATCH(_xlfn.NUMBERVALUE(RIGHT(A110, LEN(A110)-1)), $B$45:$M$45, 0))&amp;(44+MATCH(LEFT(A110,1), $A$46:$A$53)), TRUE), "")</f>
        <v>0</v>
      </c>
      <c r="C110" s="92"/>
      <c r="D110" s="93"/>
      <c r="E110" s="93"/>
      <c r="F110" s="69"/>
      <c r="G110" s="72"/>
      <c r="H110" s="76"/>
      <c r="I110" s="76"/>
    </row>
    <row r="111" spans="1:9" x14ac:dyDescent="0.3">
      <c r="A111" s="89" t="s">
        <v>243</v>
      </c>
      <c r="B111" s="94" cm="1">
        <f t="array" aca="1" ref="B111" ca="1">_xlfn.IFNA(INDIRECT(CHAR(65+MATCH(_xlfn.NUMBERVALUE(RIGHT(A111, LEN(A111)-1)), $B$45:$M$45, 0))&amp;(44+MATCH(LEFT(A111,1), $A$46:$A$53)), TRUE), "")</f>
        <v>0</v>
      </c>
      <c r="C111" s="92"/>
      <c r="D111" s="93"/>
      <c r="E111" s="93"/>
      <c r="F111" s="69"/>
      <c r="G111" s="72"/>
      <c r="H111" s="76"/>
      <c r="I111" s="76"/>
    </row>
    <row r="112" spans="1:9" x14ac:dyDescent="0.3">
      <c r="A112" s="90" t="s">
        <v>244</v>
      </c>
      <c r="B112" s="94" cm="1">
        <f t="array" aca="1" ref="B112" ca="1">_xlfn.IFNA(INDIRECT(CHAR(65+MATCH(_xlfn.NUMBERVALUE(RIGHT(A112, LEN(A112)-1)), $B$45:$M$45, 0))&amp;(44+MATCH(LEFT(A112,1), $A$46:$A$53)), TRUE), "")</f>
        <v>0</v>
      </c>
      <c r="C112" s="92"/>
      <c r="D112" s="93"/>
      <c r="E112" s="93"/>
      <c r="F112" s="69"/>
      <c r="G112" s="72"/>
      <c r="H112" s="76"/>
      <c r="I112" s="76"/>
    </row>
    <row r="113" spans="1:9" x14ac:dyDescent="0.3">
      <c r="A113" s="89" t="s">
        <v>245</v>
      </c>
      <c r="B113" s="94" cm="1">
        <f t="array" aca="1" ref="B113" ca="1">_xlfn.IFNA(INDIRECT(CHAR(65+MATCH(_xlfn.NUMBERVALUE(RIGHT(A113, LEN(A113)-1)), $B$45:$M$45, 0))&amp;(44+MATCH(LEFT(A113,1), $A$46:$A$53)), TRUE), "")</f>
        <v>0</v>
      </c>
      <c r="C113" s="92"/>
      <c r="D113" s="93"/>
      <c r="E113" s="93"/>
      <c r="F113" s="69"/>
      <c r="G113" s="72"/>
      <c r="H113" s="76"/>
      <c r="I113" s="76"/>
    </row>
    <row r="114" spans="1:9" x14ac:dyDescent="0.3">
      <c r="A114" s="90" t="s">
        <v>246</v>
      </c>
      <c r="B114" s="94" cm="1">
        <f t="array" aca="1" ref="B114" ca="1">_xlfn.IFNA(INDIRECT(CHAR(65+MATCH(_xlfn.NUMBERVALUE(RIGHT(A114, LEN(A114)-1)), $B$45:$M$45, 0))&amp;(44+MATCH(LEFT(A114,1), $A$46:$A$53)), TRUE), "")</f>
        <v>0</v>
      </c>
      <c r="C114" s="92"/>
      <c r="D114" s="93"/>
      <c r="E114" s="93"/>
      <c r="F114" s="69"/>
      <c r="G114" s="72"/>
      <c r="H114" s="76"/>
      <c r="I114" s="76"/>
    </row>
    <row r="115" spans="1:9" x14ac:dyDescent="0.3">
      <c r="A115" s="89" t="s">
        <v>247</v>
      </c>
      <c r="B115" s="94" cm="1">
        <f t="array" aca="1" ref="B115" ca="1">_xlfn.IFNA(INDIRECT(CHAR(65+MATCH(_xlfn.NUMBERVALUE(RIGHT(A115, LEN(A115)-1)), $B$45:$M$45, 0))&amp;(44+MATCH(LEFT(A115,1), $A$46:$A$53)), TRUE), "")</f>
        <v>0</v>
      </c>
      <c r="C115" s="92"/>
      <c r="D115" s="93"/>
      <c r="E115" s="93"/>
      <c r="F115" s="69"/>
      <c r="G115" s="72"/>
      <c r="H115" s="76"/>
      <c r="I115" s="76"/>
    </row>
    <row r="116" spans="1:9" x14ac:dyDescent="0.3">
      <c r="A116" s="90" t="s">
        <v>248</v>
      </c>
      <c r="B116" s="94" cm="1">
        <f t="array" aca="1" ref="B116" ca="1">_xlfn.IFNA(INDIRECT(CHAR(65+MATCH(_xlfn.NUMBERVALUE(RIGHT(A116, LEN(A116)-1)), $B$45:$M$45, 0))&amp;(44+MATCH(LEFT(A116,1), $A$46:$A$53)), TRUE), "")</f>
        <v>0</v>
      </c>
      <c r="C116" s="92"/>
      <c r="D116" s="93"/>
      <c r="E116" s="93"/>
      <c r="F116" s="69"/>
      <c r="G116" s="72"/>
      <c r="H116" s="76"/>
      <c r="I116" s="76"/>
    </row>
    <row r="117" spans="1:9" x14ac:dyDescent="0.3">
      <c r="A117" s="89" t="s">
        <v>249</v>
      </c>
      <c r="B117" s="94" cm="1">
        <f t="array" aca="1" ref="B117" ca="1">_xlfn.IFNA(INDIRECT(CHAR(65+MATCH(_xlfn.NUMBERVALUE(RIGHT(A117, LEN(A117)-1)), $B$45:$M$45, 0))&amp;(44+MATCH(LEFT(A117,1), $A$46:$A$53)), TRUE), "")</f>
        <v>0</v>
      </c>
      <c r="C117" s="92"/>
      <c r="D117" s="93"/>
      <c r="E117" s="93"/>
      <c r="F117" s="69"/>
      <c r="G117" s="72"/>
      <c r="H117" s="76"/>
      <c r="I117" s="76"/>
    </row>
    <row r="118" spans="1:9" x14ac:dyDescent="0.3">
      <c r="A118" s="90" t="s">
        <v>250</v>
      </c>
      <c r="B118" s="94" cm="1">
        <f t="array" aca="1" ref="B118" ca="1">_xlfn.IFNA(INDIRECT(CHAR(65+MATCH(_xlfn.NUMBERVALUE(RIGHT(A118, LEN(A118)-1)), $B$45:$M$45, 0))&amp;(44+MATCH(LEFT(A118,1), $A$46:$A$53)), TRUE), "")</f>
        <v>0</v>
      </c>
      <c r="C118" s="92"/>
      <c r="D118" s="93"/>
      <c r="E118" s="93"/>
      <c r="F118" s="69"/>
      <c r="G118" s="72"/>
      <c r="H118" s="76"/>
      <c r="I118" s="76"/>
    </row>
    <row r="119" spans="1:9" x14ac:dyDescent="0.3">
      <c r="A119" s="89" t="s">
        <v>251</v>
      </c>
      <c r="B119" s="94" cm="1">
        <f t="array" aca="1" ref="B119" ca="1">_xlfn.IFNA(INDIRECT(CHAR(65+MATCH(_xlfn.NUMBERVALUE(RIGHT(A119, LEN(A119)-1)), $B$45:$M$45, 0))&amp;(44+MATCH(LEFT(A119,1), $A$46:$A$53)), TRUE), "")</f>
        <v>0</v>
      </c>
      <c r="C119" s="92"/>
      <c r="D119" s="93"/>
      <c r="E119" s="93"/>
      <c r="F119" s="69"/>
      <c r="G119" s="72"/>
      <c r="H119" s="76"/>
      <c r="I119" s="76"/>
    </row>
    <row r="120" spans="1:9" x14ac:dyDescent="0.3">
      <c r="A120" s="90" t="s">
        <v>252</v>
      </c>
      <c r="B120" s="94" cm="1">
        <f t="array" aca="1" ref="B120" ca="1">_xlfn.IFNA(INDIRECT(CHAR(65+MATCH(_xlfn.NUMBERVALUE(RIGHT(A120, LEN(A120)-1)), $B$45:$M$45, 0))&amp;(44+MATCH(LEFT(A120,1), $A$46:$A$53)), TRUE), "")</f>
        <v>0</v>
      </c>
      <c r="C120" s="92"/>
      <c r="D120" s="93"/>
      <c r="E120" s="93"/>
      <c r="F120" s="69"/>
      <c r="G120" s="72"/>
      <c r="H120" s="76"/>
      <c r="I120" s="76"/>
    </row>
    <row r="121" spans="1:9" x14ac:dyDescent="0.3">
      <c r="A121" s="89" t="s">
        <v>253</v>
      </c>
      <c r="B121" s="94" cm="1">
        <f t="array" aca="1" ref="B121" ca="1">_xlfn.IFNA(INDIRECT(CHAR(65+MATCH(_xlfn.NUMBERVALUE(RIGHT(A121, LEN(A121)-1)), $B$45:$M$45, 0))&amp;(44+MATCH(LEFT(A121,1), $A$46:$A$53)), TRUE), "")</f>
        <v>0</v>
      </c>
      <c r="C121" s="92"/>
      <c r="D121" s="93"/>
      <c r="E121" s="93"/>
      <c r="F121" s="69"/>
      <c r="G121" s="72"/>
      <c r="H121" s="76"/>
      <c r="I121" s="76"/>
    </row>
    <row r="122" spans="1:9" x14ac:dyDescent="0.3">
      <c r="A122" s="90" t="s">
        <v>254</v>
      </c>
      <c r="B122" s="94" cm="1">
        <f t="array" aca="1" ref="B122" ca="1">_xlfn.IFNA(INDIRECT(CHAR(65+MATCH(_xlfn.NUMBERVALUE(RIGHT(A122, LEN(A122)-1)), $B$45:$M$45, 0))&amp;(44+MATCH(LEFT(A122,1), $A$46:$A$53)), TRUE), "")</f>
        <v>0</v>
      </c>
      <c r="C122" s="92"/>
      <c r="D122" s="93"/>
      <c r="E122" s="93"/>
      <c r="F122" s="69"/>
      <c r="G122" s="72"/>
      <c r="H122" s="76"/>
      <c r="I122" s="76"/>
    </row>
    <row r="123" spans="1:9" x14ac:dyDescent="0.3">
      <c r="A123" s="89" t="s">
        <v>255</v>
      </c>
      <c r="B123" s="94" cm="1">
        <f t="array" aca="1" ref="B123" ca="1">_xlfn.IFNA(INDIRECT(CHAR(65+MATCH(_xlfn.NUMBERVALUE(RIGHT(A123, LEN(A123)-1)), $B$45:$M$45, 0))&amp;(44+MATCH(LEFT(A123,1), $A$46:$A$53)), TRUE), "")</f>
        <v>0</v>
      </c>
      <c r="C123" s="92"/>
      <c r="D123" s="93"/>
      <c r="E123" s="93"/>
      <c r="F123" s="69"/>
      <c r="G123" s="72"/>
      <c r="H123" s="76"/>
      <c r="I123" s="76"/>
    </row>
    <row r="124" spans="1:9" x14ac:dyDescent="0.3">
      <c r="A124" s="90" t="s">
        <v>256</v>
      </c>
      <c r="B124" s="94" cm="1">
        <f t="array" aca="1" ref="B124" ca="1">_xlfn.IFNA(INDIRECT(CHAR(65+MATCH(_xlfn.NUMBERVALUE(RIGHT(A124, LEN(A124)-1)), $B$45:$M$45, 0))&amp;(44+MATCH(LEFT(A124,1), $A$46:$A$53)), TRUE), "")</f>
        <v>0</v>
      </c>
      <c r="C124" s="92"/>
      <c r="D124" s="93"/>
      <c r="E124" s="93"/>
      <c r="F124" s="69"/>
      <c r="G124" s="72"/>
      <c r="H124" s="76"/>
      <c r="I124" s="76"/>
    </row>
    <row r="125" spans="1:9" x14ac:dyDescent="0.3">
      <c r="A125" s="89" t="s">
        <v>257</v>
      </c>
      <c r="B125" s="94" cm="1">
        <f t="array" aca="1" ref="B125" ca="1">_xlfn.IFNA(INDIRECT(CHAR(65+MATCH(_xlfn.NUMBERVALUE(RIGHT(A125, LEN(A125)-1)), $B$45:$M$45, 0))&amp;(44+MATCH(LEFT(A125,1), $A$46:$A$53)), TRUE), "")</f>
        <v>0</v>
      </c>
      <c r="C125" s="92"/>
      <c r="D125" s="93"/>
      <c r="E125" s="93"/>
      <c r="F125" s="69"/>
      <c r="G125" s="72"/>
      <c r="H125" s="76"/>
      <c r="I125" s="76"/>
    </row>
    <row r="126" spans="1:9" x14ac:dyDescent="0.3">
      <c r="A126" s="90" t="s">
        <v>258</v>
      </c>
      <c r="B126" s="94" cm="1">
        <f t="array" aca="1" ref="B126" ca="1">_xlfn.IFNA(INDIRECT(CHAR(65+MATCH(_xlfn.NUMBERVALUE(RIGHT(A126, LEN(A126)-1)), $B$45:$M$45, 0))&amp;(44+MATCH(LEFT(A126,1), $A$46:$A$53)), TRUE), "")</f>
        <v>0</v>
      </c>
      <c r="C126" s="92"/>
      <c r="D126" s="93"/>
      <c r="E126" s="93"/>
      <c r="F126" s="69"/>
      <c r="G126" s="72"/>
      <c r="H126" s="76"/>
      <c r="I126" s="76"/>
    </row>
    <row r="127" spans="1:9" x14ac:dyDescent="0.3">
      <c r="A127" s="89" t="s">
        <v>259</v>
      </c>
      <c r="B127" s="94" cm="1">
        <f t="array" aca="1" ref="B127" ca="1">_xlfn.IFNA(INDIRECT(CHAR(65+MATCH(_xlfn.NUMBERVALUE(RIGHT(A127, LEN(A127)-1)), $B$45:$M$45, 0))&amp;(44+MATCH(LEFT(A127,1), $A$46:$A$53)), TRUE), "")</f>
        <v>0</v>
      </c>
      <c r="C127" s="92"/>
      <c r="D127" s="93"/>
      <c r="E127" s="93"/>
      <c r="F127" s="69"/>
      <c r="G127" s="72"/>
      <c r="H127" s="76"/>
      <c r="I127" s="76"/>
    </row>
    <row r="128" spans="1:9" x14ac:dyDescent="0.3">
      <c r="A128" s="90" t="s">
        <v>260</v>
      </c>
      <c r="B128" s="94" cm="1">
        <f t="array" aca="1" ref="B128" ca="1">_xlfn.IFNA(INDIRECT(CHAR(65+MATCH(_xlfn.NUMBERVALUE(RIGHT(A128, LEN(A128)-1)), $B$45:$M$45, 0))&amp;(44+MATCH(LEFT(A128,1), $A$46:$A$53)), TRUE), "")</f>
        <v>0</v>
      </c>
      <c r="C128" s="92"/>
      <c r="D128" s="93"/>
      <c r="E128" s="93"/>
      <c r="F128" s="69"/>
      <c r="G128" s="72"/>
      <c r="H128" s="76"/>
      <c r="I128" s="76"/>
    </row>
    <row r="129" spans="1:9" x14ac:dyDescent="0.3">
      <c r="A129" s="89" t="s">
        <v>261</v>
      </c>
      <c r="B129" s="94" cm="1">
        <f t="array" aca="1" ref="B129" ca="1">_xlfn.IFNA(INDIRECT(CHAR(65+MATCH(_xlfn.NUMBERVALUE(RIGHT(A129, LEN(A129)-1)), $B$45:$M$45, 0))&amp;(44+MATCH(LEFT(A129,1), $A$46:$A$53)), TRUE), "")</f>
        <v>0</v>
      </c>
      <c r="C129" s="92"/>
      <c r="D129" s="93"/>
      <c r="E129" s="93"/>
      <c r="F129" s="69"/>
      <c r="G129" s="72"/>
      <c r="H129" s="76"/>
      <c r="I129" s="76"/>
    </row>
    <row r="130" spans="1:9" x14ac:dyDescent="0.3">
      <c r="A130" s="90" t="s">
        <v>262</v>
      </c>
      <c r="B130" s="94" cm="1">
        <f t="array" aca="1" ref="B130" ca="1">_xlfn.IFNA(INDIRECT(CHAR(65+MATCH(_xlfn.NUMBERVALUE(RIGHT(A130, LEN(A130)-1)), $B$45:$M$45, 0))&amp;(44+MATCH(LEFT(A130,1), $A$46:$A$53)), TRUE), "")</f>
        <v>0</v>
      </c>
      <c r="C130" s="92"/>
      <c r="D130" s="93"/>
      <c r="E130" s="93"/>
      <c r="F130" s="69"/>
      <c r="G130" s="72"/>
      <c r="H130" s="76"/>
      <c r="I130" s="76"/>
    </row>
    <row r="131" spans="1:9" x14ac:dyDescent="0.3">
      <c r="A131" s="89" t="s">
        <v>263</v>
      </c>
      <c r="B131" s="94" cm="1">
        <f t="array" aca="1" ref="B131" ca="1">_xlfn.IFNA(INDIRECT(CHAR(65+MATCH(_xlfn.NUMBERVALUE(RIGHT(A131, LEN(A131)-1)), $B$45:$M$45, 0))&amp;(44+MATCH(LEFT(A131,1), $A$46:$A$53)), TRUE), "")</f>
        <v>0</v>
      </c>
      <c r="C131" s="92"/>
      <c r="D131" s="93"/>
      <c r="E131" s="93"/>
      <c r="F131" s="69"/>
      <c r="G131" s="72"/>
      <c r="H131" s="76"/>
      <c r="I131" s="76"/>
    </row>
    <row r="132" spans="1:9" x14ac:dyDescent="0.3">
      <c r="A132" s="90" t="s">
        <v>264</v>
      </c>
      <c r="B132" s="94" cm="1">
        <f t="array" aca="1" ref="B132" ca="1">_xlfn.IFNA(INDIRECT(CHAR(65+MATCH(_xlfn.NUMBERVALUE(RIGHT(A132, LEN(A132)-1)), $B$45:$M$45, 0))&amp;(44+MATCH(LEFT(A132,1), $A$46:$A$53)), TRUE), "")</f>
        <v>0</v>
      </c>
      <c r="C132" s="92"/>
      <c r="D132" s="93"/>
      <c r="E132" s="93"/>
      <c r="F132" s="69"/>
      <c r="G132" s="72"/>
      <c r="H132" s="76"/>
      <c r="I132" s="76"/>
    </row>
    <row r="133" spans="1:9" x14ac:dyDescent="0.3">
      <c r="A133" s="89" t="s">
        <v>265</v>
      </c>
      <c r="B133" s="94" cm="1">
        <f t="array" aca="1" ref="B133" ca="1">_xlfn.IFNA(INDIRECT(CHAR(65+MATCH(_xlfn.NUMBERVALUE(RIGHT(A133, LEN(A133)-1)), $B$45:$M$45, 0))&amp;(44+MATCH(LEFT(A133,1), $A$46:$A$53)), TRUE), "")</f>
        <v>0</v>
      </c>
      <c r="C133" s="92"/>
      <c r="D133" s="93"/>
      <c r="E133" s="93"/>
      <c r="F133" s="69"/>
      <c r="G133" s="72"/>
      <c r="H133" s="76"/>
      <c r="I133" s="76"/>
    </row>
    <row r="134" spans="1:9" x14ac:dyDescent="0.3">
      <c r="A134" s="90" t="s">
        <v>266</v>
      </c>
      <c r="B134" s="94" cm="1">
        <f t="array" aca="1" ref="B134" ca="1">_xlfn.IFNA(INDIRECT(CHAR(65+MATCH(_xlfn.NUMBERVALUE(RIGHT(A134, LEN(A134)-1)), $B$45:$M$45, 0))&amp;(44+MATCH(LEFT(A134,1), $A$46:$A$53)), TRUE), "")</f>
        <v>0</v>
      </c>
      <c r="C134" s="92"/>
      <c r="D134" s="93"/>
      <c r="E134" s="93"/>
      <c r="F134" s="69"/>
      <c r="G134" s="72"/>
      <c r="H134" s="76"/>
      <c r="I134" s="76"/>
    </row>
    <row r="135" spans="1:9" x14ac:dyDescent="0.3">
      <c r="A135" s="89" t="s">
        <v>267</v>
      </c>
      <c r="B135" s="94" cm="1">
        <f t="array" aca="1" ref="B135" ca="1">_xlfn.IFNA(INDIRECT(CHAR(65+MATCH(_xlfn.NUMBERVALUE(RIGHT(A135, LEN(A135)-1)), $B$45:$M$45, 0))&amp;(44+MATCH(LEFT(A135,1), $A$46:$A$53)), TRUE), "")</f>
        <v>0</v>
      </c>
      <c r="C135" s="92"/>
      <c r="D135" s="93"/>
      <c r="E135" s="93"/>
      <c r="F135" s="69"/>
      <c r="G135" s="72"/>
      <c r="H135" s="76"/>
      <c r="I135" s="76"/>
    </row>
    <row r="136" spans="1:9" x14ac:dyDescent="0.3">
      <c r="A136" s="90" t="s">
        <v>268</v>
      </c>
      <c r="B136" s="94" cm="1">
        <f t="array" aca="1" ref="B136" ca="1">_xlfn.IFNA(INDIRECT(CHAR(65+MATCH(_xlfn.NUMBERVALUE(RIGHT(A136, LEN(A136)-1)), $B$45:$M$45, 0))&amp;(44+MATCH(LEFT(A136,1), $A$46:$A$53)), TRUE), "")</f>
        <v>0</v>
      </c>
      <c r="C136" s="92"/>
      <c r="D136" s="93"/>
      <c r="E136" s="93"/>
      <c r="F136" s="69"/>
      <c r="G136" s="72"/>
      <c r="H136" s="76"/>
      <c r="I136" s="76"/>
    </row>
    <row r="137" spans="1:9" x14ac:dyDescent="0.3">
      <c r="A137" s="89" t="s">
        <v>269</v>
      </c>
      <c r="B137" s="94" cm="1">
        <f t="array" aca="1" ref="B137" ca="1">_xlfn.IFNA(INDIRECT(CHAR(65+MATCH(_xlfn.NUMBERVALUE(RIGHT(A137, LEN(A137)-1)), $B$45:$M$45, 0))&amp;(44+MATCH(LEFT(A137,1), $A$46:$A$53)), TRUE), "")</f>
        <v>0</v>
      </c>
      <c r="C137" s="92"/>
      <c r="D137" s="93"/>
      <c r="E137" s="93"/>
      <c r="F137" s="69"/>
      <c r="G137" s="72"/>
      <c r="H137" s="76"/>
      <c r="I137" s="76"/>
    </row>
    <row r="138" spans="1:9" x14ac:dyDescent="0.3">
      <c r="A138" s="90" t="s">
        <v>270</v>
      </c>
      <c r="B138" s="94" cm="1">
        <f t="array" aca="1" ref="B138" ca="1">_xlfn.IFNA(INDIRECT(CHAR(65+MATCH(_xlfn.NUMBERVALUE(RIGHT(A138, LEN(A138)-1)), $B$45:$M$45, 0))&amp;(44+MATCH(LEFT(A138,1), $A$46:$A$53)), TRUE), "")</f>
        <v>0</v>
      </c>
      <c r="C138" s="92"/>
      <c r="D138" s="93"/>
      <c r="E138" s="93"/>
      <c r="F138" s="69"/>
      <c r="G138" s="72"/>
      <c r="H138" s="76"/>
      <c r="I138" s="76"/>
    </row>
    <row r="139" spans="1:9" x14ac:dyDescent="0.3">
      <c r="A139" s="89" t="s">
        <v>271</v>
      </c>
      <c r="B139" s="94" cm="1">
        <f t="array" aca="1" ref="B139" ca="1">_xlfn.IFNA(INDIRECT(CHAR(65+MATCH(_xlfn.NUMBERVALUE(RIGHT(A139, LEN(A139)-1)), $B$45:$M$45, 0))&amp;(44+MATCH(LEFT(A139,1), $A$46:$A$53)), TRUE), "")</f>
        <v>0</v>
      </c>
      <c r="C139" s="92"/>
      <c r="D139" s="93"/>
      <c r="E139" s="93"/>
      <c r="F139" s="69"/>
      <c r="G139" s="72"/>
      <c r="H139" s="76"/>
      <c r="I139" s="76"/>
    </row>
    <row r="140" spans="1:9" x14ac:dyDescent="0.3">
      <c r="A140" s="90" t="s">
        <v>272</v>
      </c>
      <c r="B140" s="94" cm="1">
        <f t="array" aca="1" ref="B140" ca="1">_xlfn.IFNA(INDIRECT(CHAR(65+MATCH(_xlfn.NUMBERVALUE(RIGHT(A140, LEN(A140)-1)), $B$45:$M$45, 0))&amp;(44+MATCH(LEFT(A140,1), $A$46:$A$53)), TRUE), "")</f>
        <v>0</v>
      </c>
      <c r="C140" s="92"/>
      <c r="D140" s="93"/>
      <c r="E140" s="93"/>
      <c r="F140" s="69"/>
      <c r="G140" s="72"/>
      <c r="H140" s="76"/>
      <c r="I140" s="76"/>
    </row>
    <row r="141" spans="1:9" x14ac:dyDescent="0.3">
      <c r="A141" s="89" t="s">
        <v>273</v>
      </c>
      <c r="B141" s="94" cm="1">
        <f t="array" aca="1" ref="B141" ca="1">_xlfn.IFNA(INDIRECT(CHAR(65+MATCH(_xlfn.NUMBERVALUE(RIGHT(A141, LEN(A141)-1)), $B$45:$M$45, 0))&amp;(44+MATCH(LEFT(A141,1), $A$46:$A$53)), TRUE), "")</f>
        <v>0</v>
      </c>
      <c r="C141" s="92"/>
      <c r="D141" s="93"/>
      <c r="E141" s="93"/>
      <c r="F141" s="69"/>
      <c r="G141" s="72"/>
      <c r="H141" s="76"/>
      <c r="I141" s="76"/>
    </row>
    <row r="142" spans="1:9" x14ac:dyDescent="0.3">
      <c r="A142" s="90" t="s">
        <v>274</v>
      </c>
      <c r="B142" s="94" cm="1">
        <f t="array" aca="1" ref="B142" ca="1">_xlfn.IFNA(INDIRECT(CHAR(65+MATCH(_xlfn.NUMBERVALUE(RIGHT(A142, LEN(A142)-1)), $B$45:$M$45, 0))&amp;(44+MATCH(LEFT(A142,1), $A$46:$A$53)), TRUE), "")</f>
        <v>0</v>
      </c>
      <c r="C142" s="92"/>
      <c r="D142" s="93"/>
      <c r="E142" s="93"/>
      <c r="F142" s="69"/>
      <c r="G142" s="72"/>
      <c r="H142" s="76"/>
      <c r="I142" s="76"/>
    </row>
    <row r="143" spans="1:9" x14ac:dyDescent="0.3">
      <c r="A143" s="89" t="s">
        <v>275</v>
      </c>
      <c r="B143" s="94" cm="1">
        <f t="array" aca="1" ref="B143" ca="1">_xlfn.IFNA(INDIRECT(CHAR(65+MATCH(_xlfn.NUMBERVALUE(RIGHT(A143, LEN(A143)-1)), $B$45:$M$45, 0))&amp;(44+MATCH(LEFT(A143,1), $A$46:$A$53)), TRUE), "")</f>
        <v>0</v>
      </c>
      <c r="C143" s="92"/>
      <c r="D143" s="93"/>
      <c r="E143" s="93"/>
      <c r="F143" s="69"/>
      <c r="G143" s="72"/>
      <c r="H143" s="76"/>
      <c r="I143" s="76"/>
    </row>
    <row r="144" spans="1:9" x14ac:dyDescent="0.3">
      <c r="A144" s="90" t="s">
        <v>276</v>
      </c>
      <c r="B144" s="94" cm="1">
        <f t="array" aca="1" ref="B144" ca="1">_xlfn.IFNA(INDIRECT(CHAR(65+MATCH(_xlfn.NUMBERVALUE(RIGHT(A144, LEN(A144)-1)), $B$45:$M$45, 0))&amp;(44+MATCH(LEFT(A144,1), $A$46:$A$53)), TRUE), "")</f>
        <v>0</v>
      </c>
      <c r="C144" s="92"/>
      <c r="D144" s="93"/>
      <c r="E144" s="93"/>
      <c r="F144" s="69"/>
      <c r="G144" s="72"/>
      <c r="H144" s="76"/>
      <c r="I144" s="76"/>
    </row>
    <row r="145" spans="1:9" x14ac:dyDescent="0.3">
      <c r="A145" s="89" t="s">
        <v>277</v>
      </c>
      <c r="B145" s="94" cm="1">
        <f t="array" aca="1" ref="B145" ca="1">_xlfn.IFNA(INDIRECT(CHAR(65+MATCH(_xlfn.NUMBERVALUE(RIGHT(A145, LEN(A145)-1)), $B$45:$M$45, 0))&amp;(44+MATCH(LEFT(A145,1), $A$46:$A$53)), TRUE), "")</f>
        <v>0</v>
      </c>
      <c r="C145" s="92"/>
      <c r="D145" s="93"/>
      <c r="E145" s="93"/>
      <c r="F145" s="69"/>
      <c r="G145" s="72"/>
      <c r="H145" s="76"/>
      <c r="I145" s="76"/>
    </row>
    <row r="146" spans="1:9" x14ac:dyDescent="0.3">
      <c r="A146" s="90" t="s">
        <v>278</v>
      </c>
      <c r="B146" s="94" cm="1">
        <f t="array" aca="1" ref="B146" ca="1">_xlfn.IFNA(INDIRECT(CHAR(65+MATCH(_xlfn.NUMBERVALUE(RIGHT(A146, LEN(A146)-1)), $B$45:$M$45, 0))&amp;(44+MATCH(LEFT(A146,1), $A$46:$A$53)), TRUE), "")</f>
        <v>0</v>
      </c>
      <c r="C146" s="92"/>
      <c r="D146" s="93"/>
      <c r="E146" s="93"/>
      <c r="F146" s="69"/>
      <c r="G146" s="72"/>
      <c r="H146" s="76"/>
      <c r="I146" s="76"/>
    </row>
    <row r="147" spans="1:9" x14ac:dyDescent="0.3">
      <c r="A147" s="89" t="s">
        <v>279</v>
      </c>
      <c r="B147" s="94" cm="1">
        <f t="array" aca="1" ref="B147" ca="1">_xlfn.IFNA(INDIRECT(CHAR(65+MATCH(_xlfn.NUMBERVALUE(RIGHT(A147, LEN(A147)-1)), $B$45:$M$45, 0))&amp;(44+MATCH(LEFT(A147,1), $A$46:$A$53)), TRUE), "")</f>
        <v>0</v>
      </c>
      <c r="C147" s="92"/>
      <c r="D147" s="93"/>
      <c r="E147" s="93"/>
      <c r="F147" s="69"/>
      <c r="G147" s="72"/>
      <c r="H147" s="76"/>
      <c r="I147" s="76"/>
    </row>
    <row r="148" spans="1:9" x14ac:dyDescent="0.3">
      <c r="A148" s="90" t="s">
        <v>280</v>
      </c>
      <c r="B148" s="94" cm="1">
        <f t="array" aca="1" ref="B148" ca="1">_xlfn.IFNA(INDIRECT(CHAR(65+MATCH(_xlfn.NUMBERVALUE(RIGHT(A148, LEN(A148)-1)), $B$45:$M$45, 0))&amp;(44+MATCH(LEFT(A148,1), $A$46:$A$53)), TRUE), "")</f>
        <v>0</v>
      </c>
      <c r="C148" s="92"/>
      <c r="D148" s="93"/>
      <c r="E148" s="93"/>
      <c r="F148" s="69"/>
      <c r="G148" s="72"/>
      <c r="H148" s="76"/>
      <c r="I148" s="76"/>
    </row>
    <row r="149" spans="1:9" x14ac:dyDescent="0.3">
      <c r="A149" s="89" t="s">
        <v>281</v>
      </c>
      <c r="B149" s="94" cm="1">
        <f t="array" aca="1" ref="B149" ca="1">_xlfn.IFNA(INDIRECT(CHAR(65+MATCH(_xlfn.NUMBERVALUE(RIGHT(A149, LEN(A149)-1)), $B$45:$M$45, 0))&amp;(44+MATCH(LEFT(A149,1), $A$46:$A$53)), TRUE), "")</f>
        <v>0</v>
      </c>
      <c r="C149" s="92"/>
      <c r="D149" s="93"/>
      <c r="E149" s="93"/>
      <c r="F149" s="69"/>
      <c r="G149" s="72"/>
      <c r="H149" s="76"/>
      <c r="I149" s="76"/>
    </row>
    <row r="150" spans="1:9" x14ac:dyDescent="0.3">
      <c r="A150" s="90" t="s">
        <v>282</v>
      </c>
      <c r="B150" s="94" cm="1">
        <f t="array" aca="1" ref="B150" ca="1">_xlfn.IFNA(INDIRECT(CHAR(65+MATCH(_xlfn.NUMBERVALUE(RIGHT(A150, LEN(A150)-1)), $B$45:$M$45, 0))&amp;(44+MATCH(LEFT(A150,1), $A$46:$A$53)), TRUE), "")</f>
        <v>0</v>
      </c>
      <c r="C150" s="92"/>
      <c r="D150" s="93"/>
      <c r="E150" s="93"/>
      <c r="F150" s="69"/>
      <c r="G150" s="72"/>
      <c r="H150" s="76"/>
      <c r="I150" s="76"/>
    </row>
    <row r="151" spans="1:9" x14ac:dyDescent="0.3">
      <c r="A151" s="89" t="s">
        <v>283</v>
      </c>
      <c r="B151" s="94" cm="1">
        <f t="array" aca="1" ref="B151" ca="1">_xlfn.IFNA(INDIRECT(CHAR(65+MATCH(_xlfn.NUMBERVALUE(RIGHT(A151, LEN(A151)-1)), $B$45:$M$45, 0))&amp;(44+MATCH(LEFT(A151,1), $A$46:$A$53)), TRUE), "")</f>
        <v>0</v>
      </c>
      <c r="C151" s="92"/>
      <c r="D151" s="93"/>
      <c r="E151" s="93"/>
      <c r="F151" s="69"/>
      <c r="G151" s="72"/>
      <c r="H151" s="76"/>
      <c r="I151" s="76"/>
    </row>
    <row r="152" spans="1:9" x14ac:dyDescent="0.3">
      <c r="A152" s="90" t="s">
        <v>284</v>
      </c>
      <c r="B152" s="94" cm="1">
        <f t="array" aca="1" ref="B152" ca="1">_xlfn.IFNA(INDIRECT(CHAR(65+MATCH(_xlfn.NUMBERVALUE(RIGHT(A152, LEN(A152)-1)), $B$45:$M$45, 0))&amp;(44+MATCH(LEFT(A152,1), $A$46:$A$53)), TRUE), "")</f>
        <v>0</v>
      </c>
      <c r="C152" s="92"/>
      <c r="D152" s="93"/>
      <c r="E152" s="93"/>
      <c r="F152" s="69"/>
      <c r="G152" s="72"/>
      <c r="H152" s="76"/>
      <c r="I152" s="76"/>
    </row>
    <row r="153" spans="1:9" x14ac:dyDescent="0.3">
      <c r="A153" s="89" t="s">
        <v>285</v>
      </c>
      <c r="B153" s="94" cm="1">
        <f t="array" aca="1" ref="B153" ca="1">_xlfn.IFNA(INDIRECT(CHAR(65+MATCH(_xlfn.NUMBERVALUE(RIGHT(A153, LEN(A153)-1)), $B$45:$M$45, 0))&amp;(44+MATCH(LEFT(A153,1), $A$46:$A$53)), TRUE), "")</f>
        <v>0</v>
      </c>
      <c r="C153" s="92"/>
      <c r="D153" s="93"/>
      <c r="E153" s="93"/>
      <c r="F153" s="69"/>
      <c r="G153" s="72"/>
      <c r="H153" s="76"/>
      <c r="I153" s="76"/>
    </row>
    <row r="154" spans="1:9" x14ac:dyDescent="0.3">
      <c r="A154" s="90" t="s">
        <v>286</v>
      </c>
      <c r="B154" s="94" cm="1">
        <f t="array" aca="1" ref="B154" ca="1">_xlfn.IFNA(INDIRECT(CHAR(65+MATCH(_xlfn.NUMBERVALUE(RIGHT(A154, LEN(A154)-1)), $B$45:$M$45, 0))&amp;(44+MATCH(LEFT(A154,1), $A$46:$A$53)), TRUE), "")</f>
        <v>0</v>
      </c>
      <c r="C154" s="92"/>
      <c r="D154" s="93"/>
      <c r="E154" s="93"/>
      <c r="F154" s="69"/>
      <c r="G154" s="72"/>
      <c r="H154" s="76"/>
      <c r="I154" s="76"/>
    </row>
    <row r="155" spans="1:9" x14ac:dyDescent="0.3">
      <c r="A155" s="89" t="s">
        <v>287</v>
      </c>
      <c r="B155" s="94" cm="1">
        <f t="array" aca="1" ref="B155" ca="1">_xlfn.IFNA(INDIRECT(CHAR(65+MATCH(_xlfn.NUMBERVALUE(RIGHT(A155, LEN(A155)-1)), $B$45:$M$45, 0))&amp;(44+MATCH(LEFT(A155,1), $A$46:$A$53)), TRUE), "")</f>
        <v>0</v>
      </c>
      <c r="C155" s="92"/>
      <c r="D155" s="93"/>
      <c r="E155" s="93"/>
      <c r="F155" s="69"/>
      <c r="G155" s="72"/>
      <c r="H155" s="76"/>
      <c r="I155" s="76"/>
    </row>
    <row r="156" spans="1:9" x14ac:dyDescent="0.3">
      <c r="A156" s="90" t="s">
        <v>288</v>
      </c>
      <c r="B156" s="94" cm="1">
        <f t="array" aca="1" ref="B156" ca="1">_xlfn.IFNA(INDIRECT(CHAR(65+MATCH(_xlfn.NUMBERVALUE(RIGHT(A156, LEN(A156)-1)), $B$45:$M$45, 0))&amp;(44+MATCH(LEFT(A156,1), $A$46:$A$53)), TRUE), "")</f>
        <v>0</v>
      </c>
      <c r="C156" s="92"/>
      <c r="D156" s="93"/>
      <c r="E156" s="93"/>
      <c r="F156" s="69"/>
      <c r="G156" s="72"/>
      <c r="H156" s="76"/>
      <c r="I156" s="76"/>
    </row>
    <row r="157" spans="1:9" x14ac:dyDescent="0.3">
      <c r="A157" s="89" t="s">
        <v>289</v>
      </c>
      <c r="B157" s="94" cm="1">
        <f t="array" aca="1" ref="B157" ca="1">_xlfn.IFNA(INDIRECT(CHAR(65+MATCH(_xlfn.NUMBERVALUE(RIGHT(A157, LEN(A157)-1)), $B$45:$M$45, 0))&amp;(44+MATCH(LEFT(A157,1), $A$46:$A$53)), TRUE), "")</f>
        <v>0</v>
      </c>
      <c r="C157" s="92"/>
      <c r="D157" s="93"/>
      <c r="E157" s="93"/>
      <c r="F157" s="69"/>
      <c r="G157" s="72"/>
      <c r="H157" s="76"/>
      <c r="I157" s="76"/>
    </row>
    <row r="158" spans="1:9" x14ac:dyDescent="0.3">
      <c r="A158" s="90" t="s">
        <v>290</v>
      </c>
      <c r="B158" s="94" cm="1">
        <f t="array" aca="1" ref="B158" ca="1">_xlfn.IFNA(INDIRECT(CHAR(65+MATCH(_xlfn.NUMBERVALUE(RIGHT(A158, LEN(A158)-1)), $B$45:$M$45, 0))&amp;(44+MATCH(LEFT(A158,1), $A$46:$A$53)), TRUE), "")</f>
        <v>0</v>
      </c>
      <c r="C158" s="92"/>
      <c r="D158" s="93"/>
      <c r="E158" s="93"/>
      <c r="F158" s="69"/>
      <c r="G158" s="72"/>
      <c r="H158" s="76"/>
      <c r="I158" s="76"/>
    </row>
    <row r="159" spans="1:9" x14ac:dyDescent="0.3">
      <c r="A159" s="89" t="s">
        <v>291</v>
      </c>
      <c r="B159" s="94" cm="1">
        <f t="array" aca="1" ref="B159" ca="1">_xlfn.IFNA(INDIRECT(CHAR(65+MATCH(_xlfn.NUMBERVALUE(RIGHT(A159, LEN(A159)-1)), $B$45:$M$45, 0))&amp;(44+MATCH(LEFT(A159,1), $A$46:$A$53)), TRUE), "")</f>
        <v>0</v>
      </c>
      <c r="C159" s="92"/>
      <c r="D159" s="93"/>
      <c r="E159" s="93"/>
      <c r="F159" s="69"/>
      <c r="G159" s="72"/>
      <c r="H159" s="76"/>
      <c r="I159" s="76"/>
    </row>
    <row r="160" spans="1:9" x14ac:dyDescent="0.3">
      <c r="A160" s="90" t="s">
        <v>292</v>
      </c>
      <c r="B160" s="94" cm="1">
        <f t="array" aca="1" ref="B160" ca="1">_xlfn.IFNA(INDIRECT(CHAR(65+MATCH(_xlfn.NUMBERVALUE(RIGHT(A160, LEN(A160)-1)), $B$45:$M$45, 0))&amp;(44+MATCH(LEFT(A160,1), $A$46:$A$53)), TRUE), "")</f>
        <v>0</v>
      </c>
      <c r="C160" s="92"/>
      <c r="D160" s="93"/>
      <c r="E160" s="93"/>
      <c r="F160" s="69"/>
      <c r="G160" s="72"/>
      <c r="H160" s="76"/>
      <c r="I160" s="76"/>
    </row>
    <row r="161" spans="1:9" x14ac:dyDescent="0.3">
      <c r="A161" s="91" t="s">
        <v>293</v>
      </c>
      <c r="B161" s="94" cm="1">
        <f t="array" aca="1" ref="B161" ca="1">_xlfn.IFNA(INDIRECT(CHAR(65+MATCH(_xlfn.NUMBERVALUE(RIGHT(A161, LEN(A161)-1)), $B$45:$M$45, 0))&amp;(44+MATCH(LEFT(A161,1), $A$46:$A$53)), TRUE), "")</f>
        <v>0</v>
      </c>
      <c r="C161" s="92"/>
      <c r="D161" s="93"/>
      <c r="E161" s="93"/>
      <c r="F161" s="69"/>
      <c r="G161" s="72"/>
      <c r="H161" s="76"/>
      <c r="I161" s="76"/>
    </row>
  </sheetData>
  <mergeCells count="51">
    <mergeCell ref="A62:B63"/>
    <mergeCell ref="D62:G62"/>
    <mergeCell ref="D63:G63"/>
    <mergeCell ref="A64:I64"/>
    <mergeCell ref="A42:F42"/>
    <mergeCell ref="A43:F43"/>
    <mergeCell ref="A44:F44"/>
    <mergeCell ref="A59:G59"/>
    <mergeCell ref="A60:G60"/>
    <mergeCell ref="A40:B40"/>
    <mergeCell ref="D40:G40"/>
    <mergeCell ref="A56:G56"/>
    <mergeCell ref="A57:G57"/>
    <mergeCell ref="A36:B36"/>
    <mergeCell ref="D36:G36"/>
    <mergeCell ref="A37:G37"/>
    <mergeCell ref="A38:G38"/>
    <mergeCell ref="A39:B39"/>
    <mergeCell ref="D39:G39"/>
    <mergeCell ref="A35:B35"/>
    <mergeCell ref="D35:G35"/>
    <mergeCell ref="A25:B25"/>
    <mergeCell ref="A26:B26"/>
    <mergeCell ref="A27:B27"/>
    <mergeCell ref="A28:B28"/>
    <mergeCell ref="A29:B29"/>
    <mergeCell ref="A30:B30"/>
    <mergeCell ref="A32:G32"/>
    <mergeCell ref="A33:B33"/>
    <mergeCell ref="D33:G33"/>
    <mergeCell ref="A34:B34"/>
    <mergeCell ref="D34:G34"/>
    <mergeCell ref="A24:B24"/>
    <mergeCell ref="A15:G15"/>
    <mergeCell ref="A16:B16"/>
    <mergeCell ref="E16:F16"/>
    <mergeCell ref="A17:B17"/>
    <mergeCell ref="E17:F17"/>
    <mergeCell ref="A18:B18"/>
    <mergeCell ref="E18:F18"/>
    <mergeCell ref="A19:B19"/>
    <mergeCell ref="E19:F19"/>
    <mergeCell ref="A21:G21"/>
    <mergeCell ref="A22:B22"/>
    <mergeCell ref="A23:B23"/>
    <mergeCell ref="A13:G14"/>
    <mergeCell ref="B2:E2"/>
    <mergeCell ref="B4:E4"/>
    <mergeCell ref="B5:E5"/>
    <mergeCell ref="B7:G7"/>
    <mergeCell ref="C8:G8"/>
  </mergeCells>
  <conditionalFormatting sqref="A66:A161">
    <cfRule type="duplicateValues" dxfId="11" priority="2"/>
  </conditionalFormatting>
  <conditionalFormatting sqref="B66:B161">
    <cfRule type="cellIs" dxfId="10" priority="1" operator="equal">
      <formula>0</formula>
    </cfRule>
  </conditionalFormatting>
  <conditionalFormatting sqref="B45:M53">
    <cfRule type="containsBlanks" dxfId="9" priority="3">
      <formula>LEN(TRIM(B45))=0</formula>
    </cfRule>
  </conditionalFormatting>
  <conditionalFormatting sqref="B46:M53">
    <cfRule type="duplicateValues" dxfId="8" priority="4"/>
  </conditionalFormatting>
  <conditionalFormatting sqref="C16:C19 E16:E19">
    <cfRule type="containsBlanks" dxfId="7" priority="12">
      <formula>LEN(TRIM(C16))=0</formula>
    </cfRule>
  </conditionalFormatting>
  <conditionalFormatting sqref="C19">
    <cfRule type="cellIs" dxfId="6" priority="11" operator="equal">
      <formula>"Express"</formula>
    </cfRule>
  </conditionalFormatting>
  <conditionalFormatting sqref="C22:C30">
    <cfRule type="containsBlanks" dxfId="5" priority="6">
      <formula>LEN(TRIM(C22))=0</formula>
    </cfRule>
  </conditionalFormatting>
  <conditionalFormatting sqref="C33:C36">
    <cfRule type="containsBlanks" dxfId="4" priority="7">
      <formula>LEN(TRIM(C33))=0</formula>
    </cfRule>
  </conditionalFormatting>
  <conditionalFormatting sqref="C39:C40">
    <cfRule type="containsBlanks" dxfId="3" priority="10">
      <formula>LEN(TRIM(C39))=0</formula>
    </cfRule>
  </conditionalFormatting>
  <conditionalFormatting sqref="C66:C161">
    <cfRule type="duplicateValues" dxfId="2" priority="13"/>
  </conditionalFormatting>
  <conditionalFormatting sqref="D24:G25">
    <cfRule type="containsText" dxfId="1" priority="9" operator="containsText" text="sheets">
      <formula>NOT(ISERROR(SEARCH("sheets",D24)))</formula>
    </cfRule>
  </conditionalFormatting>
  <conditionalFormatting sqref="D34:G35">
    <cfRule type="containsText" dxfId="0" priority="8" operator="containsText" text="Please">
      <formula>NOT(ISERROR(SEARCH("Please",D34)))</formula>
    </cfRule>
  </conditionalFormatting>
  <dataValidations count="15">
    <dataValidation type="list" allowBlank="1" error="Please provide full nucleotide sequence (e.g. TAGATCGC). _x000a_Do not use index codes (e.g. 501)" promptTitle="Info" prompt="Please provide full nucleotide sequence (e.g. TAGATCGC). _x000a_Do not use index codes (e.g. 501)" sqref="F66:F161" xr:uid="{F366E5A6-5BBF-48FB-8B65-310E6C19EEE6}">
      <formula1>"Human, Mouse"</formula1>
    </dataValidation>
    <dataValidation type="whole" operator="greaterThanOrEqual" allowBlank="1" showInputMessage="1" showErrorMessage="1" sqref="C25" xr:uid="{B58C054D-7A70-41DE-88B4-F7F991A53834}">
      <formula1>1</formula1>
    </dataValidation>
    <dataValidation type="list" allowBlank="1" error="Please provide full nucleotide sequence (e.g. TAGATCGC). _x000a_Do not use index codes (e.g. 501)" promptTitle="Info" prompt="Please provide full nucleotide sequence (e.g. TAGATCGC). _x000a_Do not use index codes (e.g. 501)" sqref="E66:E161" xr:uid="{D8BCFE7B-713A-42BC-B248-DB362F904B79}">
      <formula1>"A1, D1"</formula1>
    </dataValidation>
    <dataValidation type="list" allowBlank="1" showInputMessage="1" showErrorMessage="1" sqref="C34" xr:uid="{0AED98B3-BA22-4DD8-9940-26AAF2E7BF5D}">
      <formula1>INDIRECT("LibraryPrepKit_"&amp;SUBSTITUTE(C33, " ", ""))</formula1>
    </dataValidation>
    <dataValidation allowBlank="1" showInputMessage="1" showErrorMessage="1" error="Read length must be a numerical value." sqref="C36" xr:uid="{5A832E0A-E78D-49AB-917A-41C58BA25380}"/>
    <dataValidation type="list" allowBlank="1" showInputMessage="1" showErrorMessage="1" sqref="C35" xr:uid="{17E290F9-561A-44BC-ACA1-CF875CF9E971}">
      <formula1>INDIRECT("LibraryPrepKit_"&amp;$C$33)</formula1>
    </dataValidation>
    <dataValidation allowBlank="1" error="Please provide full nucleotide sequence (e.g. TAGATCGC). _x000a_Do not use index codes (e.g. 501)" promptTitle="Info" prompt="Please provide full nucleotide sequence (e.g. TAGATCGC). _x000a_Do not use index codes (e.g. 501)" sqref="G66:G161 A66:A161 D66:D161" xr:uid="{3A95C67B-B7AA-4572-A34E-BCAAA19A61AC}"/>
    <dataValidation type="whole" operator="greaterThanOrEqual" allowBlank="1" showInputMessage="1" showErrorMessage="1" sqref="C39" xr:uid="{303EFDA3-83B7-4A15-BD12-AE93925C73C2}">
      <formula1>0</formula1>
    </dataValidation>
    <dataValidation type="list" allowBlank="1" showInputMessage="1" showErrorMessage="1" sqref="C35" xr:uid="{A9C96794-893F-4662-9BCE-B58CB34B752C}">
      <formula1>"qPCR,QuBit,BioAnalyzer,Tapestation,None,Other"</formula1>
    </dataValidation>
    <dataValidation showErrorMessage="1" promptTitle="Tip" prompt="If the pool is to be sequenced in multiple lanes, please enter all lanes this sample ID and index combination. (e.g. If the pool is sequenced across 4 lanes, enter &quot;1,2,3,4&quot;)" sqref="B66:B161" xr:uid="{C718BD36-6D74-4A89-90E2-8E619F339291}"/>
    <dataValidation type="list" allowBlank="1" showInputMessage="1" showErrorMessage="1" sqref="C19" xr:uid="{28409F0A-9529-497B-B8E7-557AFF8344FE}">
      <formula1>"Standard, Express"</formula1>
    </dataValidation>
    <dataValidation type="list" allowBlank="1" showInputMessage="1" showErrorMessage="1" sqref="C40" xr:uid="{A4A73D2E-DAB1-4AF8-A890-EF5FD48C56F9}">
      <formula1>"High,Low"</formula1>
    </dataValidation>
    <dataValidation type="whole" allowBlank="1" showInputMessage="1" showErrorMessage="1" error="Read length must be a numerical value." sqref="C26:C29" xr:uid="{BF0A7731-2068-406A-AF8E-CA0600518A93}">
      <formula1>0</formula1>
      <formula2>401</formula2>
    </dataValidation>
    <dataValidation type="list" allowBlank="1" showInputMessage="1" showErrorMessage="1" sqref="C30 C40 C36" xr:uid="{D357288D-60C4-4B4D-9B98-08C3CBFA2E85}">
      <formula1>"0%,1%,2%,5%,10%,25%,Unsure"</formula1>
    </dataValidation>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B61:M61 B46:M54 C66:C161" xr:uid="{3661E5F2-D8C2-4BA6-878C-8FAE49803D44}">
      <formula1>ISNUMBER(SUMPRODUCT(SEARCH(MID(B46,ROW(INDIRECT("1:"&amp;LEN(B46))),1),"0123456789abcdefghijklmnopqrstuvwxyzABCDEFGHIJKLMNOPQRSTUVWXYZ-_")))</formula1>
    </dataValidation>
  </dataValidations>
  <hyperlinks>
    <hyperlink ref="F10" r:id="rId1" xr:uid="{F014FA96-DE1E-442A-A0A9-AF05DF87D986}"/>
  </hyperlinks>
  <pageMargins left="0.25" right="0.25" top="0.75" bottom="0.75" header="0.3" footer="0.3"/>
  <pageSetup scale="75" orientation="portrait" r:id="rId2"/>
  <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r:uid="{C33EA939-FEAF-496E-9277-B9ED84A08DC4}">
          <x14:formula1>
            <xm:f>Dropdowns!$A$17:$E$17</xm:f>
          </x14:formula1>
          <xm:sqref>C23</xm:sqref>
        </x14:dataValidation>
        <x14:dataValidation type="list" allowBlank="1" showInputMessage="1" showErrorMessage="1" xr:uid="{709C7DE6-C6A5-4561-BE5A-5FC88D8D0ED8}">
          <x14:formula1>
            <xm:f>Dropdowns!$A$2:$A$3</xm:f>
          </x14:formula1>
          <xm:sqref>C33</xm:sqref>
        </x14:dataValidation>
        <x14:dataValidation type="list" allowBlank="1" showInputMessage="1" showErrorMessage="1" xr:uid="{7C7BA138-B7E7-42DE-932C-6CA27A3EF163}">
          <x14:formula1>
            <xm:f>_xlfn.ANCHORARRAY(Dropdowns!$G$18)</xm:f>
          </x14:formula1>
          <xm:sqref>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3AE5D-6386-42D2-A75E-5B882260E664}">
  <dimension ref="A1:K39"/>
  <sheetViews>
    <sheetView workbookViewId="0">
      <selection activeCell="E12" sqref="E12"/>
    </sheetView>
  </sheetViews>
  <sheetFormatPr defaultRowHeight="14.4" x14ac:dyDescent="0.3"/>
  <cols>
    <col min="1" max="1" width="20.88671875" customWidth="1"/>
    <col min="2" max="4" width="20.109375" customWidth="1"/>
    <col min="5" max="5" width="25.6640625" customWidth="1"/>
    <col min="6" max="7" width="20.109375" customWidth="1"/>
    <col min="8" max="8" width="13.88671875" bestFit="1" customWidth="1"/>
  </cols>
  <sheetData>
    <row r="1" spans="1:11" x14ac:dyDescent="0.3">
      <c r="A1" s="3" t="s">
        <v>90</v>
      </c>
      <c r="B1" s="3" t="s">
        <v>166</v>
      </c>
      <c r="C1" s="3" t="s">
        <v>167</v>
      </c>
      <c r="D1" s="3" t="s">
        <v>91</v>
      </c>
      <c r="E1" s="3" t="s">
        <v>92</v>
      </c>
      <c r="F1" s="3" t="s">
        <v>93</v>
      </c>
      <c r="G1" s="3" t="s">
        <v>94</v>
      </c>
    </row>
    <row r="2" spans="1:11" x14ac:dyDescent="0.3">
      <c r="A2" t="s">
        <v>164</v>
      </c>
      <c r="B2" t="s">
        <v>300</v>
      </c>
      <c r="C2" t="s">
        <v>301</v>
      </c>
      <c r="D2" t="s">
        <v>96</v>
      </c>
      <c r="E2" t="s">
        <v>97</v>
      </c>
      <c r="F2" t="s">
        <v>96</v>
      </c>
      <c r="G2" t="s">
        <v>98</v>
      </c>
    </row>
    <row r="3" spans="1:11" x14ac:dyDescent="0.3">
      <c r="A3" t="s">
        <v>165</v>
      </c>
      <c r="B3" t="s">
        <v>169</v>
      </c>
      <c r="C3" t="s">
        <v>302</v>
      </c>
      <c r="D3" t="s">
        <v>100</v>
      </c>
      <c r="E3" t="s">
        <v>101</v>
      </c>
      <c r="F3" t="s">
        <v>100</v>
      </c>
      <c r="G3" t="s">
        <v>102</v>
      </c>
    </row>
    <row r="4" spans="1:11" x14ac:dyDescent="0.3">
      <c r="C4" t="s">
        <v>303</v>
      </c>
      <c r="D4" t="s">
        <v>105</v>
      </c>
      <c r="E4" t="s">
        <v>106</v>
      </c>
      <c r="F4" t="s">
        <v>105</v>
      </c>
      <c r="G4" t="s">
        <v>107</v>
      </c>
    </row>
    <row r="5" spans="1:11" x14ac:dyDescent="0.3">
      <c r="D5" t="s">
        <v>109</v>
      </c>
      <c r="F5" t="s">
        <v>109</v>
      </c>
      <c r="G5" t="s">
        <v>110</v>
      </c>
    </row>
    <row r="6" spans="1:11" x14ac:dyDescent="0.3">
      <c r="D6" t="s">
        <v>113</v>
      </c>
      <c r="F6" t="s">
        <v>113</v>
      </c>
      <c r="G6" t="s">
        <v>114</v>
      </c>
    </row>
    <row r="7" spans="1:11" x14ac:dyDescent="0.3">
      <c r="D7" t="s">
        <v>115</v>
      </c>
      <c r="F7" t="s">
        <v>115</v>
      </c>
      <c r="G7" t="s">
        <v>116</v>
      </c>
    </row>
    <row r="8" spans="1:11" x14ac:dyDescent="0.3">
      <c r="D8" t="s">
        <v>117</v>
      </c>
      <c r="F8" t="s">
        <v>117</v>
      </c>
      <c r="G8" t="s">
        <v>118</v>
      </c>
    </row>
    <row r="9" spans="1:11" x14ac:dyDescent="0.3">
      <c r="D9" t="s">
        <v>119</v>
      </c>
    </row>
    <row r="10" spans="1:11" x14ac:dyDescent="0.3">
      <c r="J10" t="str" cm="1">
        <f t="array" ref="J10:K10">_xlfn.TEXTSPLIT("Fresh Frozen", " ")</f>
        <v>Fresh</v>
      </c>
      <c r="K10" t="str">
        <v>Frozen</v>
      </c>
    </row>
    <row r="11" spans="1:11" x14ac:dyDescent="0.3">
      <c r="A11" s="3" t="s">
        <v>95</v>
      </c>
      <c r="B11" s="3" t="s">
        <v>73</v>
      </c>
      <c r="C11" s="3" t="s">
        <v>104</v>
      </c>
      <c r="D11" s="3" t="s">
        <v>111</v>
      </c>
      <c r="E11" s="3" t="s">
        <v>108</v>
      </c>
      <c r="F11" s="3" t="s">
        <v>97</v>
      </c>
      <c r="G11" s="3" t="s">
        <v>101</v>
      </c>
      <c r="H11" s="3" t="s">
        <v>106</v>
      </c>
      <c r="I11" s="3" t="s">
        <v>103</v>
      </c>
    </row>
    <row r="12" spans="1:11" x14ac:dyDescent="0.3">
      <c r="A12">
        <v>28</v>
      </c>
      <c r="B12">
        <v>26</v>
      </c>
      <c r="C12">
        <v>26</v>
      </c>
      <c r="D12">
        <v>50</v>
      </c>
      <c r="E12">
        <v>50</v>
      </c>
      <c r="F12">
        <v>74</v>
      </c>
      <c r="G12">
        <v>74</v>
      </c>
      <c r="H12">
        <v>216</v>
      </c>
    </row>
    <row r="13" spans="1:11" x14ac:dyDescent="0.3">
      <c r="A13">
        <v>10</v>
      </c>
      <c r="B13">
        <v>10</v>
      </c>
      <c r="C13">
        <v>8</v>
      </c>
      <c r="D13">
        <v>10</v>
      </c>
      <c r="E13">
        <v>8</v>
      </c>
      <c r="F13">
        <v>6</v>
      </c>
      <c r="G13">
        <v>8</v>
      </c>
      <c r="H13">
        <v>8</v>
      </c>
    </row>
    <row r="14" spans="1:11" x14ac:dyDescent="0.3">
      <c r="A14">
        <v>10</v>
      </c>
      <c r="B14">
        <v>10</v>
      </c>
      <c r="C14">
        <v>0</v>
      </c>
      <c r="D14">
        <v>24</v>
      </c>
      <c r="E14">
        <v>16</v>
      </c>
      <c r="F14">
        <v>0</v>
      </c>
      <c r="G14">
        <v>8</v>
      </c>
      <c r="H14">
        <v>8</v>
      </c>
    </row>
    <row r="15" spans="1:11" x14ac:dyDescent="0.3">
      <c r="A15">
        <v>90</v>
      </c>
      <c r="B15">
        <v>90</v>
      </c>
      <c r="C15">
        <v>91</v>
      </c>
      <c r="D15">
        <v>90</v>
      </c>
      <c r="E15">
        <v>50</v>
      </c>
      <c r="F15">
        <v>86</v>
      </c>
      <c r="G15">
        <v>86</v>
      </c>
      <c r="H15">
        <v>86</v>
      </c>
    </row>
    <row r="17" spans="1:7" x14ac:dyDescent="0.3">
      <c r="A17" s="3" t="s">
        <v>120</v>
      </c>
      <c r="B17" s="3" t="s">
        <v>121</v>
      </c>
      <c r="C17" s="3" t="s">
        <v>122</v>
      </c>
      <c r="D17" s="3" t="s">
        <v>181</v>
      </c>
      <c r="E17" s="3"/>
      <c r="G17" t="e">
        <f>MATCH('Prepared Libraries in Tubes'!C23, Dropdowns!A17:E17, 0)</f>
        <v>#N/A</v>
      </c>
    </row>
    <row r="18" spans="1:7" x14ac:dyDescent="0.3">
      <c r="A18" t="s">
        <v>123</v>
      </c>
      <c r="B18" t="s">
        <v>124</v>
      </c>
      <c r="C18" t="s">
        <v>125</v>
      </c>
      <c r="D18" t="s">
        <v>178</v>
      </c>
      <c r="G18" t="e" cm="1">
        <f t="array" aca="1" ref="G18" ca="1">INDIRECT(CHAR(64+G17)&amp;"18:"&amp;CHAR(64+G17)&amp;"25")</f>
        <v>#N/A</v>
      </c>
    </row>
    <row r="19" spans="1:7" x14ac:dyDescent="0.3">
      <c r="A19" t="s">
        <v>126</v>
      </c>
      <c r="B19" t="s">
        <v>127</v>
      </c>
      <c r="C19" t="s">
        <v>128</v>
      </c>
      <c r="D19" t="s">
        <v>180</v>
      </c>
      <c r="E19" t="s">
        <v>129</v>
      </c>
    </row>
    <row r="20" spans="1:7" x14ac:dyDescent="0.3">
      <c r="A20" t="s">
        <v>130</v>
      </c>
      <c r="B20" t="s">
        <v>129</v>
      </c>
      <c r="C20" t="s">
        <v>19</v>
      </c>
      <c r="D20" t="s">
        <v>179</v>
      </c>
      <c r="E20" t="s">
        <v>129</v>
      </c>
    </row>
    <row r="21" spans="1:7" x14ac:dyDescent="0.3">
      <c r="A21" t="s">
        <v>129</v>
      </c>
      <c r="B21" t="s">
        <v>129</v>
      </c>
      <c r="C21" t="s">
        <v>20</v>
      </c>
      <c r="D21" t="s">
        <v>129</v>
      </c>
      <c r="E21" t="s">
        <v>129</v>
      </c>
    </row>
    <row r="22" spans="1:7" x14ac:dyDescent="0.3">
      <c r="A22" t="s">
        <v>129</v>
      </c>
      <c r="B22" t="s">
        <v>129</v>
      </c>
      <c r="C22" t="s">
        <v>131</v>
      </c>
      <c r="D22" t="s">
        <v>129</v>
      </c>
      <c r="E22" t="s">
        <v>129</v>
      </c>
    </row>
    <row r="23" spans="1:7" x14ac:dyDescent="0.3">
      <c r="A23" t="s">
        <v>129</v>
      </c>
      <c r="B23" t="s">
        <v>129</v>
      </c>
      <c r="C23" t="s">
        <v>132</v>
      </c>
      <c r="D23" t="s">
        <v>129</v>
      </c>
      <c r="E23" t="s">
        <v>129</v>
      </c>
    </row>
    <row r="24" spans="1:7" x14ac:dyDescent="0.3">
      <c r="A24" t="s">
        <v>129</v>
      </c>
      <c r="B24" t="s">
        <v>129</v>
      </c>
      <c r="C24" t="s">
        <v>133</v>
      </c>
      <c r="D24" t="s">
        <v>129</v>
      </c>
      <c r="E24" t="s">
        <v>129</v>
      </c>
    </row>
    <row r="25" spans="1:7" x14ac:dyDescent="0.3">
      <c r="A25" t="s">
        <v>129</v>
      </c>
      <c r="B25" t="s">
        <v>129</v>
      </c>
      <c r="C25" t="s">
        <v>134</v>
      </c>
      <c r="D25" t="s">
        <v>129</v>
      </c>
      <c r="E25" t="s">
        <v>129</v>
      </c>
    </row>
    <row r="27" spans="1:7" x14ac:dyDescent="0.3">
      <c r="A27" s="45" t="s">
        <v>137</v>
      </c>
      <c r="B27" s="46" t="s">
        <v>138</v>
      </c>
      <c r="D27" s="45" t="s">
        <v>97</v>
      </c>
      <c r="E27" s="46" t="s">
        <v>135</v>
      </c>
    </row>
    <row r="28" spans="1:7" x14ac:dyDescent="0.3">
      <c r="A28" s="45" t="s">
        <v>174</v>
      </c>
      <c r="B28" s="46" t="s">
        <v>175</v>
      </c>
      <c r="D28" s="45" t="s">
        <v>101</v>
      </c>
      <c r="E28" s="46" t="s">
        <v>136</v>
      </c>
    </row>
    <row r="29" spans="1:7" x14ac:dyDescent="0.3">
      <c r="D29" s="45" t="s">
        <v>106</v>
      </c>
      <c r="E29" s="46" t="s">
        <v>139</v>
      </c>
    </row>
    <row r="30" spans="1:7" x14ac:dyDescent="0.3">
      <c r="D30" s="45" t="str">
        <f>""</f>
        <v/>
      </c>
      <c r="E30" s="45" t="str">
        <f>""</f>
        <v/>
      </c>
    </row>
    <row r="31" spans="1:7" x14ac:dyDescent="0.3">
      <c r="D31" s="45" t="str">
        <f>""</f>
        <v/>
      </c>
      <c r="E31" s="45" t="str">
        <f>""</f>
        <v/>
      </c>
    </row>
    <row r="32" spans="1:7" x14ac:dyDescent="0.3">
      <c r="D32" s="45" t="str">
        <f>""</f>
        <v/>
      </c>
      <c r="E32" s="45" t="str">
        <f>""</f>
        <v/>
      </c>
    </row>
    <row r="34" spans="1:5" x14ac:dyDescent="0.3">
      <c r="A34">
        <f>IFERROR(FIND(Dropdowns!A35, 'Prepared Libraries in Tubes'!$C$34), -1)</f>
        <v>-1</v>
      </c>
      <c r="B34">
        <f>IFERROR(FIND(Dropdowns!B35, 'Prepared Libraries in Tubes'!$C$34), -1)</f>
        <v>-1</v>
      </c>
      <c r="C34">
        <f>IFERROR(FIND(Dropdowns!C35, 'Prepared Libraries in Tubes'!$C$34), -1)</f>
        <v>-1</v>
      </c>
      <c r="D34">
        <f>IFERROR(FIND(Dropdowns!D35, 'Prepared Libraries in Tubes'!$C$34), -1)</f>
        <v>-1</v>
      </c>
      <c r="E34">
        <f>IFERROR(FIND(Dropdowns!E35, 'Prepared Libraries in Tubes'!$C$34), -1)</f>
        <v>-1</v>
      </c>
    </row>
    <row r="35" spans="1:5" x14ac:dyDescent="0.3">
      <c r="A35" t="s">
        <v>140</v>
      </c>
      <c r="B35" t="s">
        <v>141</v>
      </c>
      <c r="C35" t="s">
        <v>142</v>
      </c>
      <c r="D35" t="s">
        <v>99</v>
      </c>
      <c r="E35" t="s">
        <v>112</v>
      </c>
    </row>
    <row r="36" spans="1:5" x14ac:dyDescent="0.3">
      <c r="A36" t="s">
        <v>143</v>
      </c>
      <c r="B36" t="s">
        <v>144</v>
      </c>
      <c r="C36" t="s">
        <v>145</v>
      </c>
      <c r="D36" t="s">
        <v>145</v>
      </c>
      <c r="E36" t="s">
        <v>112</v>
      </c>
    </row>
    <row r="37" spans="1:5" x14ac:dyDescent="0.3">
      <c r="A37" t="s">
        <v>146</v>
      </c>
      <c r="B37" t="s">
        <v>147</v>
      </c>
      <c r="C37" t="s">
        <v>142</v>
      </c>
    </row>
    <row r="38" spans="1:5" x14ac:dyDescent="0.3">
      <c r="A38" t="s">
        <v>119</v>
      </c>
      <c r="B38" t="s">
        <v>146</v>
      </c>
      <c r="C38" t="s">
        <v>148</v>
      </c>
    </row>
    <row r="39" spans="1:5" x14ac:dyDescent="0.3">
      <c r="B39" t="s">
        <v>103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18"/>
  <sheetViews>
    <sheetView workbookViewId="0">
      <selection activeCell="D35" sqref="D35"/>
    </sheetView>
  </sheetViews>
  <sheetFormatPr defaultRowHeight="14.4" x14ac:dyDescent="0.3"/>
  <cols>
    <col min="1" max="1" width="8.88671875" bestFit="1" customWidth="1"/>
    <col min="2" max="2" width="11.6640625" bestFit="1" customWidth="1"/>
    <col min="3" max="3" width="12.77734375" bestFit="1" customWidth="1"/>
    <col min="4" max="4" width="12.88671875" bestFit="1" customWidth="1"/>
    <col min="5" max="5" width="10" bestFit="1" customWidth="1"/>
  </cols>
  <sheetData>
    <row r="1" spans="1:14" x14ac:dyDescent="0.3">
      <c r="A1" s="3" t="s">
        <v>120</v>
      </c>
      <c r="B1" s="3" t="s">
        <v>121</v>
      </c>
      <c r="C1" s="3" t="s">
        <v>299</v>
      </c>
      <c r="D1" s="3" t="s">
        <v>122</v>
      </c>
      <c r="E1" s="3" t="s">
        <v>181</v>
      </c>
      <c r="F1" s="3"/>
      <c r="L1" t="s">
        <v>177</v>
      </c>
    </row>
    <row r="2" spans="1:14" x14ac:dyDescent="0.3">
      <c r="A2" t="s">
        <v>123</v>
      </c>
      <c r="B2" t="s">
        <v>124</v>
      </c>
      <c r="C2" t="s">
        <v>297</v>
      </c>
      <c r="D2" t="s">
        <v>125</v>
      </c>
      <c r="E2" t="s">
        <v>178</v>
      </c>
      <c r="L2" t="s">
        <v>123</v>
      </c>
      <c r="M2">
        <v>1</v>
      </c>
      <c r="N2">
        <v>1</v>
      </c>
    </row>
    <row r="3" spans="1:14" x14ac:dyDescent="0.3">
      <c r="A3" t="s">
        <v>126</v>
      </c>
      <c r="B3" t="s">
        <v>127</v>
      </c>
      <c r="C3" t="s">
        <v>298</v>
      </c>
      <c r="D3" t="s">
        <v>128</v>
      </c>
      <c r="E3" t="s">
        <v>180</v>
      </c>
      <c r="L3" t="s">
        <v>126</v>
      </c>
      <c r="M3">
        <v>1</v>
      </c>
      <c r="N3">
        <v>2</v>
      </c>
    </row>
    <row r="4" spans="1:14" x14ac:dyDescent="0.3">
      <c r="A4" t="s">
        <v>130</v>
      </c>
      <c r="C4" t="s">
        <v>129</v>
      </c>
      <c r="D4" t="s">
        <v>19</v>
      </c>
      <c r="E4" t="s">
        <v>179</v>
      </c>
      <c r="L4" t="s">
        <v>130</v>
      </c>
      <c r="M4">
        <v>1</v>
      </c>
      <c r="N4">
        <v>3</v>
      </c>
    </row>
    <row r="5" spans="1:14" x14ac:dyDescent="0.3">
      <c r="C5" t="s">
        <v>129</v>
      </c>
      <c r="D5" t="s">
        <v>20</v>
      </c>
      <c r="L5" t="s">
        <v>124</v>
      </c>
      <c r="M5">
        <v>4</v>
      </c>
      <c r="N5">
        <v>4</v>
      </c>
    </row>
    <row r="6" spans="1:14" x14ac:dyDescent="0.3">
      <c r="C6" t="s">
        <v>129</v>
      </c>
      <c r="D6" t="s">
        <v>131</v>
      </c>
      <c r="L6" t="s">
        <v>127</v>
      </c>
      <c r="M6">
        <v>4</v>
      </c>
      <c r="N6">
        <v>5</v>
      </c>
    </row>
    <row r="7" spans="1:14" x14ac:dyDescent="0.3">
      <c r="C7" t="s">
        <v>129</v>
      </c>
      <c r="D7" t="s">
        <v>132</v>
      </c>
      <c r="L7" t="s">
        <v>297</v>
      </c>
      <c r="M7">
        <v>1</v>
      </c>
      <c r="N7">
        <v>6</v>
      </c>
    </row>
    <row r="8" spans="1:14" x14ac:dyDescent="0.3">
      <c r="C8" t="s">
        <v>129</v>
      </c>
      <c r="D8" t="s">
        <v>133</v>
      </c>
      <c r="L8" t="s">
        <v>298</v>
      </c>
      <c r="M8">
        <v>1</v>
      </c>
      <c r="N8">
        <v>7</v>
      </c>
    </row>
    <row r="9" spans="1:14" x14ac:dyDescent="0.3">
      <c r="C9" t="s">
        <v>129</v>
      </c>
      <c r="D9" t="s">
        <v>134</v>
      </c>
      <c r="L9" t="s">
        <v>125</v>
      </c>
      <c r="M9">
        <v>2</v>
      </c>
      <c r="N9">
        <v>8</v>
      </c>
    </row>
    <row r="10" spans="1:14" x14ac:dyDescent="0.3">
      <c r="L10" t="s">
        <v>128</v>
      </c>
      <c r="M10">
        <v>2</v>
      </c>
    </row>
    <row r="11" spans="1:14" x14ac:dyDescent="0.3">
      <c r="F11">
        <f>MATCH("NovaSeq 6000", A1:F1, 0)</f>
        <v>4</v>
      </c>
      <c r="L11" t="s">
        <v>19</v>
      </c>
      <c r="M11">
        <v>2</v>
      </c>
    </row>
    <row r="12" spans="1:14" x14ac:dyDescent="0.3">
      <c r="L12" t="s">
        <v>20</v>
      </c>
      <c r="M12">
        <v>4</v>
      </c>
    </row>
    <row r="13" spans="1:14" x14ac:dyDescent="0.3">
      <c r="L13" t="s">
        <v>131</v>
      </c>
      <c r="M13">
        <v>2</v>
      </c>
    </row>
    <row r="14" spans="1:14" x14ac:dyDescent="0.3">
      <c r="L14" t="s">
        <v>132</v>
      </c>
      <c r="M14">
        <v>2</v>
      </c>
    </row>
    <row r="15" spans="1:14" x14ac:dyDescent="0.3">
      <c r="L15" t="s">
        <v>133</v>
      </c>
      <c r="M15">
        <v>2</v>
      </c>
    </row>
    <row r="16" spans="1:14" x14ac:dyDescent="0.3">
      <c r="L16" t="s">
        <v>134</v>
      </c>
      <c r="M16">
        <v>4</v>
      </c>
    </row>
    <row r="17" spans="12:13" x14ac:dyDescent="0.3">
      <c r="L17" t="s">
        <v>178</v>
      </c>
      <c r="M17">
        <v>8</v>
      </c>
    </row>
    <row r="18" spans="12:13" x14ac:dyDescent="0.3">
      <c r="L18" t="s">
        <v>179</v>
      </c>
      <c r="M18">
        <v>8</v>
      </c>
    </row>
  </sheetData>
  <phoneticPr fontId="22" type="noConversion"/>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a26f913-9b4c-4578-a30a-52395ce051c6" xsi:nil="true"/>
    <lcf76f155ced4ddcb4097134ff3c332f xmlns="9a373090-384a-481e-b419-fb0ff589fb9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20A31F32155641A3D0647E77A9596D" ma:contentTypeVersion="10" ma:contentTypeDescription="Create a new document." ma:contentTypeScope="" ma:versionID="0877f532753b0f40533c9ba08d1c6250">
  <xsd:schema xmlns:xsd="http://www.w3.org/2001/XMLSchema" xmlns:xs="http://www.w3.org/2001/XMLSchema" xmlns:p="http://schemas.microsoft.com/office/2006/metadata/properties" xmlns:ns2="9a373090-384a-481e-b419-fb0ff589fb9e" xmlns:ns3="9a26f913-9b4c-4578-a30a-52395ce051c6" targetNamespace="http://schemas.microsoft.com/office/2006/metadata/properties" ma:root="true" ma:fieldsID="21082eff25e642871633b24f112f8f3b" ns2:_="" ns3:_="">
    <xsd:import namespace="9a373090-384a-481e-b419-fb0ff589fb9e"/>
    <xsd:import namespace="9a26f913-9b4c-4578-a30a-52395ce051c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373090-384a-481e-b419-fb0ff589fb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b96e1a-3fbe-452b-a714-8c79634969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26f913-9b4c-4578-a30a-52395ce051c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3495b19-e810-45fe-9f9e-aa968a07eae0}" ma:internalName="TaxCatchAll" ma:showField="CatchAllData" ma:web="9a26f913-9b4c-4578-a30a-52395ce051c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EF2CF1-63D4-4478-B173-6BEC6082E374}">
  <ds:schemaRefs>
    <ds:schemaRef ds:uri="http://schemas.microsoft.com/office/2006/metadata/properties"/>
    <ds:schemaRef ds:uri="http://schemas.microsoft.com/office/infopath/2007/PartnerControls"/>
    <ds:schemaRef ds:uri="9a26f913-9b4c-4578-a30a-52395ce051c6"/>
    <ds:schemaRef ds:uri="9a373090-384a-481e-b419-fb0ff589fb9e"/>
  </ds:schemaRefs>
</ds:datastoreItem>
</file>

<file path=customXml/itemProps2.xml><?xml version="1.0" encoding="utf-8"?>
<ds:datastoreItem xmlns:ds="http://schemas.openxmlformats.org/officeDocument/2006/customXml" ds:itemID="{6DD21521-ECB4-40DD-AA8E-333CDD224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373090-384a-481e-b419-fb0ff589fb9e"/>
    <ds:schemaRef ds:uri="9a26f913-9b4c-4578-a30a-52395ce051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094F32-6315-4EE7-A9D0-9527CF8793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Instructions</vt:lpstr>
      <vt:lpstr>Prepared Libraries in Tubes</vt:lpstr>
      <vt:lpstr>Prepared Libraries in 96W-Plate</vt:lpstr>
      <vt:lpstr>Dropdowns</vt:lpstr>
      <vt:lpstr>Run Types</vt:lpstr>
      <vt:lpstr>IndexType_10X</vt:lpstr>
      <vt:lpstr>IndexType_Parse</vt:lpstr>
      <vt:lpstr>LibraryPrepKit_FFPE</vt:lpstr>
      <vt:lpstr>LibraryPrepKit_FreshFrozen</vt:lpstr>
      <vt:lpstr>MiSeq</vt:lpstr>
      <vt:lpstr>NextSeq</vt:lpstr>
      <vt:lpstr>NovaSeq6000</vt:lpstr>
      <vt:lpstr>NovaSeqX</vt:lpstr>
      <vt:lpstr>Instructions!Print_Area</vt:lpstr>
      <vt:lpstr>'Prepared Libraries in 96W-Plate'!Print_Area</vt:lpstr>
      <vt:lpstr>'Prepared Libraries in Tubes'!Print_Area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Yip</dc:creator>
  <cp:keywords/>
  <dc:description/>
  <cp:lastModifiedBy>Tiffany Chu</cp:lastModifiedBy>
  <cp:revision/>
  <cp:lastPrinted>2023-09-20T01:03:04Z</cp:lastPrinted>
  <dcterms:created xsi:type="dcterms:W3CDTF">2012-12-17T23:25:51Z</dcterms:created>
  <dcterms:modified xsi:type="dcterms:W3CDTF">2026-03-07T00:49:52Z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0x010100FF20A31F32155641A3D0647E77A9596D</vt:lpwstr>
  </property>
  <property fmtid="{D5CDD505-2E9C-101B-9397-08002B2CF9AE}" pid="3" name="MediaServiceImageTags">
    <vt:lpwstr/>
  </property>
</Properties>
</file>