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24226"/>
  <mc:AlternateContent xmlns:mc="http://schemas.openxmlformats.org/markup-compatibility/2006">
    <mc:Choice Requires="x15">
      <x15ac:absPath xmlns:x15ac="http://schemas.microsoft.com/office/spreadsheetml/2010/11/ac" url="\\10.1.10.45\Lab Tracking\Customers\Forms and Documents\Sample Submission Forms\"/>
    </mc:Choice>
  </mc:AlternateContent>
  <xr:revisionPtr revIDLastSave="0" documentId="13_ncr:1_{4CCA9BBF-91F8-4AD5-9A50-A2BA883D9D17}" xr6:coauthVersionLast="47" xr6:coauthVersionMax="47" xr10:uidLastSave="{00000000-0000-0000-0000-000000000000}"/>
  <bookViews>
    <workbookView xWindow="-108" yWindow="-108" windowWidth="23256" windowHeight="12456" xr2:uid="{00000000-000D-0000-FFFF-FFFF00000000}"/>
  </bookViews>
  <sheets>
    <sheet name="Instructions" sheetId="4" r:id="rId1"/>
    <sheet name="Prepared Libraries in Tubes" sheetId="9" r:id="rId2"/>
    <sheet name="Prepared Libraries in 96W-Plate" sheetId="12" r:id="rId3"/>
    <sheet name="Multiplexing Sheet" sheetId="11" r:id="rId4"/>
    <sheet name="Dropdowns" sheetId="10" state="hidden" r:id="rId5"/>
    <sheet name="Run Types" sheetId="8" state="hidden" r:id="rId6"/>
  </sheets>
  <definedNames>
    <definedName name="_xlnm._FilterDatabase" localSheetId="4" hidden="1">Dropdowns!$H$70:$H$166</definedName>
    <definedName name="IndexType_10X">Dropdowns!$D$2:$D$10</definedName>
    <definedName name="IndexType_Parse">Dropdowns!$E$2:$E$6</definedName>
    <definedName name="LibraryPrepKit_10X">Dropdowns!$B$2:$B$9</definedName>
    <definedName name="LibraryPrepKit_Parse">Dropdowns!$C$2:$C$8</definedName>
    <definedName name="MiSeq">'Run Types'!$A$2:$A$4</definedName>
    <definedName name="NextSeq">'Run Types'!$B$2:$B$3</definedName>
    <definedName name="NovaSeq6000">'Run Types'!$D$2:$D$9</definedName>
    <definedName name="NovaSeqX">'Run Types'!$E$2:$E$2</definedName>
    <definedName name="plate48">Dropdowns!$H$71:$H$166</definedName>
    <definedName name="plate96">Dropdowns!#REF!</definedName>
    <definedName name="_xlnm.Print_Area" localSheetId="0">Instructions!$A$1:$D$39</definedName>
    <definedName name="_xlnm.Print_Area" localSheetId="2">'Prepared Libraries in 96W-Plate'!$A$7:$F$59</definedName>
    <definedName name="_xlnm.Print_Area" localSheetId="1">'Prepared Libraries in Tubes'!$A$7:$F$44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9" l="1"/>
  <c r="C28" i="9"/>
  <c r="C27" i="9"/>
  <c r="C26" i="9"/>
  <c r="C29" i="12" l="1"/>
  <c r="C28" i="12"/>
  <c r="C27" i="12"/>
  <c r="C26" i="12"/>
  <c r="B9" i="8"/>
  <c r="B8" i="8"/>
  <c r="B7" i="8"/>
  <c r="B6" i="8"/>
  <c r="B5" i="8"/>
  <c r="B4" i="8"/>
  <c r="D12" i="9"/>
  <c r="D11" i="9"/>
  <c r="D10" i="9"/>
  <c r="D12" i="12"/>
  <c r="D11" i="12"/>
  <c r="D10" i="12"/>
  <c r="D26" i="10"/>
  <c r="B26" i="10"/>
  <c r="A26" i="10"/>
  <c r="D25" i="10"/>
  <c r="B25" i="10"/>
  <c r="A25" i="10"/>
  <c r="D24" i="10"/>
  <c r="B24" i="10"/>
  <c r="A24" i="10"/>
  <c r="B23" i="10"/>
  <c r="A23" i="10"/>
  <c r="B22" i="10"/>
  <c r="A22" i="10"/>
  <c r="B21" i="10"/>
  <c r="C25" i="9"/>
  <c r="C25" i="12"/>
  <c r="E26" i="10"/>
  <c r="E25" i="10"/>
  <c r="E24" i="10"/>
  <c r="E23" i="10"/>
  <c r="E22" i="10"/>
  <c r="E21" i="10"/>
  <c r="E20" i="10"/>
  <c r="F9" i="8"/>
  <c r="E9" i="8"/>
  <c r="F8" i="8"/>
  <c r="E8" i="8"/>
  <c r="F7" i="8"/>
  <c r="E7" i="8"/>
  <c r="F6" i="8"/>
  <c r="E6" i="8"/>
  <c r="F5" i="8"/>
  <c r="E5" i="8"/>
  <c r="F4" i="8"/>
  <c r="F3" i="8"/>
  <c r="H18" i="10" l="1"/>
  <c r="G18" i="10"/>
  <c r="D33" i="9"/>
  <c r="A13" i="9"/>
  <c r="A55" i="9"/>
  <c r="B73" i="12" a="1"/>
  <c r="B104" i="12" a="1"/>
  <c r="B139" i="12" a="1"/>
  <c r="B159" i="12" a="1"/>
  <c r="B142" i="12" a="1"/>
  <c r="B86" i="12" a="1"/>
  <c r="B115" i="12" a="1"/>
  <c r="B110" i="12" a="1"/>
  <c r="B111" i="12" a="1"/>
  <c r="B124" i="12" a="1"/>
  <c r="B148" i="12" a="1"/>
  <c r="H19" i="10" a="1"/>
  <c r="B87" i="12" a="1"/>
  <c r="B165" i="12" a="1"/>
  <c r="B146" i="12" a="1"/>
  <c r="B120" i="12" a="1"/>
  <c r="G19" i="10" a="1"/>
  <c r="B132" i="12" a="1"/>
  <c r="B76" i="12" a="1"/>
  <c r="B114" i="12" a="1"/>
  <c r="B107" i="12" a="1"/>
  <c r="B128" i="12" a="1"/>
  <c r="B130" i="12" a="1"/>
  <c r="B158" i="12" a="1"/>
  <c r="B154" i="12" a="1"/>
  <c r="B143" i="12" a="1"/>
  <c r="B119" i="12" a="1"/>
  <c r="B75" i="12" a="1"/>
  <c r="B134" i="12" a="1"/>
  <c r="B116" i="12" a="1"/>
  <c r="B160" i="12" a="1"/>
  <c r="B117" i="12" a="1"/>
  <c r="B162" i="12" a="1"/>
  <c r="B121" i="12" a="1"/>
  <c r="B144" i="12" a="1"/>
  <c r="B161" i="12" a="1"/>
  <c r="B92" i="12" a="1"/>
  <c r="B156" i="12" a="1"/>
  <c r="B131" i="12" a="1"/>
  <c r="B141" i="12" a="1"/>
  <c r="B152" i="12" a="1"/>
  <c r="B91" i="12" a="1"/>
  <c r="B84" i="12" a="1"/>
  <c r="B136" i="12" a="1"/>
  <c r="B101" i="12" a="1"/>
  <c r="B150" i="12" a="1"/>
  <c r="B166" i="12" a="1"/>
  <c r="B123" i="12" a="1"/>
  <c r="B103" i="12" a="1"/>
  <c r="B122" i="12" a="1"/>
  <c r="B102" i="12" a="1"/>
  <c r="B135" i="12" a="1"/>
  <c r="B96" i="12" a="1"/>
  <c r="B163" i="12" a="1"/>
  <c r="B89" i="12" a="1"/>
  <c r="B71" i="12" a="1"/>
  <c r="B82" i="12" a="1"/>
  <c r="B112" i="12" a="1"/>
  <c r="B79" i="12" a="1"/>
  <c r="B108" i="12" a="1"/>
  <c r="B151" i="12" a="1"/>
  <c r="B83" i="12" a="1"/>
  <c r="B138" i="12" a="1"/>
  <c r="B88" i="12" a="1"/>
  <c r="B97" i="12" a="1"/>
  <c r="B147" i="12" a="1"/>
  <c r="B95" i="12" a="1"/>
  <c r="B137" i="12" a="1"/>
  <c r="B157" i="12" a="1"/>
  <c r="B155" i="12" a="1"/>
  <c r="B72" i="12" a="1"/>
  <c r="B153" i="12" a="1"/>
  <c r="B105" i="12" a="1"/>
  <c r="B94" i="12" a="1"/>
  <c r="B125" i="12" a="1"/>
  <c r="B164" i="12" a="1"/>
  <c r="B80" i="12" a="1"/>
  <c r="B78" i="12" a="1"/>
  <c r="B126" i="12" a="1"/>
  <c r="B140" i="12" a="1"/>
  <c r="B133" i="12" a="1"/>
  <c r="B149" i="12" a="1"/>
  <c r="B113" i="12" a="1"/>
  <c r="B90" i="12" a="1"/>
  <c r="B77" i="12" a="1"/>
  <c r="B118" i="12" a="1"/>
  <c r="B99" i="12" a="1"/>
  <c r="B109" i="12" a="1"/>
  <c r="B100" i="12" a="1"/>
  <c r="B98" i="12" a="1"/>
  <c r="B81" i="12" a="1"/>
  <c r="B85" i="12" a="1"/>
  <c r="B106" i="12" a="1"/>
  <c r="B127" i="12" a="1"/>
  <c r="B145" i="12" a="1"/>
  <c r="B129" i="12" a="1"/>
  <c r="B93" i="12" a="1"/>
  <c r="B74" i="12" a="1"/>
  <c r="G19" i="10" l="1"/>
  <c r="H19" i="10"/>
  <c r="B106" i="12"/>
  <c r="B93" i="12"/>
  <c r="B135" i="12"/>
  <c r="B148" i="12"/>
  <c r="B118" i="12"/>
  <c r="B105" i="12"/>
  <c r="B88" i="12"/>
  <c r="B123" i="12"/>
  <c r="B147" i="12"/>
  <c r="B130" i="12"/>
  <c r="B117" i="12"/>
  <c r="B87" i="12"/>
  <c r="B100" i="12"/>
  <c r="B142" i="12"/>
  <c r="B129" i="12"/>
  <c r="B160" i="12"/>
  <c r="B99" i="12"/>
  <c r="B136" i="12"/>
  <c r="B159" i="12"/>
  <c r="B112" i="12"/>
  <c r="B154" i="12"/>
  <c r="B141" i="12"/>
  <c r="B82" i="12"/>
  <c r="B111" i="12"/>
  <c r="B165" i="12"/>
  <c r="B124" i="12"/>
  <c r="B166" i="12"/>
  <c r="B153" i="12"/>
  <c r="B94" i="12"/>
  <c r="B81" i="12"/>
  <c r="B164" i="12"/>
  <c r="B158" i="12"/>
  <c r="B152" i="12"/>
  <c r="B146" i="12"/>
  <c r="B140" i="12"/>
  <c r="B134" i="12"/>
  <c r="B128" i="12"/>
  <c r="B122" i="12"/>
  <c r="B116" i="12"/>
  <c r="B110" i="12"/>
  <c r="B104" i="12"/>
  <c r="B98" i="12"/>
  <c r="B92" i="12"/>
  <c r="B86" i="12"/>
  <c r="B80" i="12"/>
  <c r="B163" i="12"/>
  <c r="B157" i="12"/>
  <c r="B151" i="12"/>
  <c r="B145" i="12"/>
  <c r="B139" i="12"/>
  <c r="B133" i="12"/>
  <c r="B127" i="12"/>
  <c r="B121" i="12"/>
  <c r="B115" i="12"/>
  <c r="B109" i="12"/>
  <c r="B103" i="12"/>
  <c r="B97" i="12"/>
  <c r="B91" i="12"/>
  <c r="B85" i="12"/>
  <c r="B79" i="12"/>
  <c r="B162" i="12"/>
  <c r="B156" i="12"/>
  <c r="B150" i="12"/>
  <c r="B144" i="12"/>
  <c r="B138" i="12"/>
  <c r="B132" i="12"/>
  <c r="B126" i="12"/>
  <c r="B120" i="12"/>
  <c r="B114" i="12"/>
  <c r="B108" i="12"/>
  <c r="B102" i="12"/>
  <c r="B96" i="12"/>
  <c r="B90" i="12"/>
  <c r="B84" i="12"/>
  <c r="B78" i="12"/>
  <c r="B161" i="12"/>
  <c r="B155" i="12"/>
  <c r="B149" i="12"/>
  <c r="B143" i="12"/>
  <c r="B137" i="12"/>
  <c r="B131" i="12"/>
  <c r="B125" i="12"/>
  <c r="B119" i="12"/>
  <c r="B113" i="12"/>
  <c r="B107" i="12"/>
  <c r="B101" i="12"/>
  <c r="B95" i="12"/>
  <c r="B89" i="12"/>
  <c r="B83" i="12"/>
  <c r="B77" i="12"/>
  <c r="B76" i="12"/>
  <c r="B75" i="12"/>
  <c r="B74" i="12"/>
  <c r="B73" i="12"/>
  <c r="B72" i="12"/>
  <c r="B71" i="12"/>
  <c r="E36" i="12" l="1"/>
  <c r="E36" i="9"/>
  <c r="D65" i="12"/>
  <c r="C65" i="12"/>
  <c r="D64" i="12"/>
  <c r="C64" i="12"/>
  <c r="D63" i="12"/>
  <c r="C63" i="12"/>
  <c r="D30" i="12"/>
  <c r="D25" i="12"/>
  <c r="D24" i="12"/>
  <c r="D23" i="12"/>
  <c r="D40" i="12"/>
  <c r="D34" i="12"/>
  <c r="D33" i="12"/>
  <c r="A13" i="12"/>
  <c r="C8" i="12"/>
  <c r="D25" i="9" l="1"/>
  <c r="H5" i="8" l="1"/>
  <c r="H6" i="8" s="1"/>
  <c r="H7" i="8" s="1"/>
  <c r="H8" i="8" s="1"/>
  <c r="H9" i="8" s="1"/>
  <c r="H10" i="8" s="1"/>
  <c r="H11" i="8" s="1"/>
  <c r="B35" i="10" l="1"/>
  <c r="E35" i="10"/>
  <c r="D35" i="10"/>
  <c r="C35" i="10"/>
  <c r="A35" i="10"/>
  <c r="D40" i="9"/>
  <c r="D34" i="9"/>
  <c r="D23" i="9"/>
  <c r="E33" i="10" l="1"/>
  <c r="D68" i="12" s="1"/>
  <c r="D33" i="10"/>
  <c r="C68" i="12" s="1"/>
  <c r="E32" i="10"/>
  <c r="D67" i="12" s="1"/>
  <c r="D32" i="10"/>
  <c r="C67" i="12" s="1"/>
  <c r="E31" i="10"/>
  <c r="D66" i="12" s="1"/>
  <c r="D31" i="10"/>
  <c r="C66" i="12" s="1"/>
  <c r="D53" i="9"/>
  <c r="C53" i="9"/>
  <c r="D52" i="9"/>
  <c r="C52" i="9"/>
  <c r="D51" i="9"/>
  <c r="C51" i="9"/>
  <c r="D50" i="9"/>
  <c r="C50" i="9"/>
  <c r="D49" i="9"/>
  <c r="C49" i="9"/>
  <c r="D48" i="9"/>
  <c r="C48" i="9"/>
  <c r="C8" i="9" l="1"/>
  <c r="D30" i="9"/>
  <c r="D24"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<sst xmlns="http://schemas.openxmlformats.org/spreadsheetml/2006/main" count="466" uniqueCount="328">
  <si>
    <t>1) Fill out the form below with your sample information.</t>
  </si>
  <si>
    <t>2) An electronic copy of this form must be sent to samples@seqmatic.com along with relevant QC data and shipping information.</t>
  </si>
  <si>
    <t>3) A hard copy of this form must be included with your sample shipments.</t>
  </si>
  <si>
    <t>Failure to submit both electronic and paper versions of this form will cause delays in sample processing.</t>
  </si>
  <si>
    <t>Packaging Tips</t>
  </si>
  <si>
    <t>Tubes should be wrapped in parafilm to prevent caps from opening during transit.</t>
  </si>
  <si>
    <t>Protect samples by storing tubes in an appropriate tube box or storage rack. Do not place tubes loosely inside the shipping container.</t>
  </si>
  <si>
    <r>
      <t xml:space="preserve">Shipment on ice packs (blue ice) or dry ice is recommended.  Do </t>
    </r>
    <r>
      <rPr>
        <b/>
        <sz val="11"/>
        <rFont val="Calibri"/>
        <family val="2"/>
        <scheme val="minor"/>
      </rPr>
      <t>NOT</t>
    </r>
    <r>
      <rPr>
        <sz val="11"/>
        <rFont val="Calibri"/>
        <family val="2"/>
        <scheme val="minor"/>
      </rPr>
      <t xml:space="preserve"> use water ice.</t>
    </r>
  </si>
  <si>
    <t>Shipping Address</t>
  </si>
  <si>
    <t>Ship using Priority Overnight (10:30AM). First Overnight (8AM) is not recommended</t>
  </si>
  <si>
    <t>Domestic shipments please send Monday - Thursday.</t>
  </si>
  <si>
    <t>International shipments please send on Monday.</t>
  </si>
  <si>
    <t>Sample Recommendations</t>
  </si>
  <si>
    <t>Please submit aliquots for each of your samples. We advise against sending your entire volume of samples.</t>
  </si>
  <si>
    <t>S2</t>
  </si>
  <si>
    <t>S4</t>
  </si>
  <si>
    <t>Sample Storage Policy</t>
  </si>
  <si>
    <t>If return of unused samples is required, the arrangement must be confirmed with your SeqMatic representative prior to sample submission. Additional shipping and handling fees will apply.  All samples (tissues, cultures, RNA, DNA, sequencing libraries, etc.) will be discarded 14 days after the data is released.  For library preparation orders without sequencing, samples are discarded 30 days.  Customer prepared sequencing libraries and primers are not eligible for return.</t>
  </si>
  <si>
    <t>If you have any questions:</t>
  </si>
  <si>
    <t>Email: samples@seqmatic.com</t>
  </si>
  <si>
    <t>Tel: 510-870-0965</t>
  </si>
  <si>
    <t>Instructions</t>
  </si>
  <si>
    <r>
      <t xml:space="preserve">4) </t>
    </r>
    <r>
      <rPr>
        <sz val="12"/>
        <color rgb="FFFF0000"/>
        <rFont val="Calibri"/>
        <family val="2"/>
        <scheme val="minor"/>
      </rPr>
      <t>*</t>
    </r>
    <r>
      <rPr>
        <sz val="12"/>
        <rFont val="Calibri"/>
        <family val="2"/>
        <scheme val="minor"/>
      </rPr>
      <t xml:space="preserve"> Indicates a required field</t>
    </r>
  </si>
  <si>
    <r>
      <t>Shipping Address</t>
    </r>
    <r>
      <rPr>
        <sz val="12"/>
        <color theme="1"/>
        <rFont val="Calibri"/>
        <family val="2"/>
        <scheme val="minor"/>
      </rPr>
      <t xml:space="preserve">: </t>
    </r>
  </si>
  <si>
    <t>Attn: Samples Receiving</t>
  </si>
  <si>
    <t>Submission Email:</t>
  </si>
  <si>
    <t>samples@seqmatic.com</t>
  </si>
  <si>
    <t>Customer Information</t>
  </si>
  <si>
    <r>
      <t>Quote #</t>
    </r>
    <r>
      <rPr>
        <b/>
        <sz val="12"/>
        <color rgb="FFFF0000"/>
        <rFont val="Calibri"/>
        <family val="2"/>
        <scheme val="minor"/>
      </rPr>
      <t>*</t>
    </r>
  </si>
  <si>
    <r>
      <t>Client Name</t>
    </r>
    <r>
      <rPr>
        <b/>
        <sz val="12"/>
        <color rgb="FFFF0000"/>
        <rFont val="Calibri"/>
        <family val="2"/>
        <scheme val="minor"/>
      </rPr>
      <t>*</t>
    </r>
  </si>
  <si>
    <r>
      <t>PO #</t>
    </r>
    <r>
      <rPr>
        <b/>
        <sz val="12"/>
        <color rgb="FFFF0000"/>
        <rFont val="Calibri"/>
        <family val="2"/>
        <scheme val="minor"/>
      </rPr>
      <t>*</t>
    </r>
  </si>
  <si>
    <r>
      <t>Company/ Institution</t>
    </r>
    <r>
      <rPr>
        <b/>
        <sz val="12"/>
        <color rgb="FFFF0000"/>
        <rFont val="Calibri"/>
        <family val="2"/>
        <scheme val="minor"/>
      </rPr>
      <t>*</t>
    </r>
  </si>
  <si>
    <r>
      <t>Date</t>
    </r>
    <r>
      <rPr>
        <b/>
        <sz val="12"/>
        <color rgb="FFFF0000"/>
        <rFont val="Calibri"/>
        <family val="2"/>
        <scheme val="minor"/>
      </rPr>
      <t>*</t>
    </r>
  </si>
  <si>
    <r>
      <t>Telephone</t>
    </r>
    <r>
      <rPr>
        <b/>
        <sz val="12"/>
        <color rgb="FFFF0000"/>
        <rFont val="Calibri"/>
        <family val="2"/>
        <scheme val="minor"/>
      </rPr>
      <t>*</t>
    </r>
  </si>
  <si>
    <r>
      <t>Service Level (Turnaround)</t>
    </r>
    <r>
      <rPr>
        <b/>
        <sz val="12"/>
        <color rgb="FFFF0000"/>
        <rFont val="Calibri"/>
        <family val="2"/>
        <scheme val="minor"/>
      </rPr>
      <t>*</t>
    </r>
  </si>
  <si>
    <r>
      <t>Email</t>
    </r>
    <r>
      <rPr>
        <b/>
        <sz val="12"/>
        <color rgb="FFFF0000"/>
        <rFont val="Calibri"/>
        <family val="2"/>
        <scheme val="minor"/>
      </rPr>
      <t>*</t>
    </r>
  </si>
  <si>
    <t>Run Configuration</t>
  </si>
  <si>
    <r>
      <t>Run Name (Customer Project ID)</t>
    </r>
    <r>
      <rPr>
        <sz val="12"/>
        <color rgb="FFFF0000"/>
        <rFont val="Calibri"/>
        <family val="2"/>
        <scheme val="minor"/>
      </rPr>
      <t>*</t>
    </r>
  </si>
  <si>
    <r>
      <t>Instrumentation</t>
    </r>
    <r>
      <rPr>
        <sz val="12"/>
        <color rgb="FFFF0000"/>
        <rFont val="Calibri"/>
        <family val="2"/>
        <scheme val="minor"/>
      </rPr>
      <t>*</t>
    </r>
  </si>
  <si>
    <r>
      <t>Run Type (Flow Cell)</t>
    </r>
    <r>
      <rPr>
        <sz val="12"/>
        <color rgb="FFFF0000"/>
        <rFont val="Calibri"/>
        <family val="2"/>
        <scheme val="minor"/>
      </rPr>
      <t>*</t>
    </r>
  </si>
  <si>
    <r>
      <t>PhiX Ratio (%)</t>
    </r>
    <r>
      <rPr>
        <sz val="12"/>
        <color rgb="FFFF0000"/>
        <rFont val="Calibri"/>
        <family val="2"/>
        <scheme val="minor"/>
      </rPr>
      <t>*</t>
    </r>
  </si>
  <si>
    <t>Library Information</t>
  </si>
  <si>
    <t>Additional Comments</t>
  </si>
  <si>
    <t>Sample Sheet Details</t>
  </si>
  <si>
    <t>Sample ID*</t>
  </si>
  <si>
    <t>Description</t>
  </si>
  <si>
    <t>Note: This submission form cannot be used for spatial (Visium/CytAssist) libraries. Please contact us for details.</t>
  </si>
  <si>
    <t>Library Specifications (Standard)</t>
  </si>
  <si>
    <t>Single Cell Library Source</t>
  </si>
  <si>
    <t>10X</t>
  </si>
  <si>
    <r>
      <t>Library Prep Kit Used</t>
    </r>
    <r>
      <rPr>
        <sz val="12"/>
        <color rgb="FFFF0000"/>
        <rFont val="Calibri"/>
        <family val="2"/>
        <scheme val="minor"/>
      </rPr>
      <t>*</t>
    </r>
  </si>
  <si>
    <t>5' V2</t>
  </si>
  <si>
    <r>
      <t>Quantification Method</t>
    </r>
    <r>
      <rPr>
        <sz val="12"/>
        <color rgb="FFFF0000"/>
        <rFont val="Calibri"/>
        <family val="2"/>
        <scheme val="minor"/>
      </rPr>
      <t>*</t>
    </r>
  </si>
  <si>
    <t>Choose from dropdown</t>
  </si>
  <si>
    <r>
      <t>Index Plate Used</t>
    </r>
    <r>
      <rPr>
        <sz val="12"/>
        <color rgb="FFFF0000"/>
        <rFont val="Calibri"/>
        <family val="2"/>
        <scheme val="minor"/>
      </rPr>
      <t>*</t>
    </r>
  </si>
  <si>
    <t>Please contact us if you are unsure about the library specifications</t>
  </si>
  <si>
    <t>Library Specifications (Advanced)</t>
  </si>
  <si>
    <t>Expected Library Size (bp)</t>
  </si>
  <si>
    <t>Nucleotide Diversity</t>
  </si>
  <si>
    <t>Run names should be unique for all submissions</t>
  </si>
  <si>
    <r>
      <rPr>
        <sz val="12"/>
        <color rgb="FF000000"/>
        <rFont val="Calibri"/>
        <family val="2"/>
      </rPr>
      <t>Read 1 Length (bp)</t>
    </r>
    <r>
      <rPr>
        <sz val="12"/>
        <color rgb="FFFF0000"/>
        <rFont val="Calibri"/>
        <family val="2"/>
      </rPr>
      <t>*</t>
    </r>
  </si>
  <si>
    <t>Preset values based off library prep kit; change at your own risk</t>
  </si>
  <si>
    <r>
      <t>Index 1 Read Length (bp)</t>
    </r>
    <r>
      <rPr>
        <sz val="12"/>
        <color rgb="FFFF0000"/>
        <rFont val="Calibri"/>
        <family val="2"/>
        <scheme val="minor"/>
      </rPr>
      <t>*</t>
    </r>
  </si>
  <si>
    <r>
      <t>Index 2 Read Length (bp)</t>
    </r>
    <r>
      <rPr>
        <sz val="12"/>
        <color rgb="FFFF0000"/>
        <rFont val="Calibri"/>
        <family val="2"/>
        <scheme val="minor"/>
      </rPr>
      <t>*</t>
    </r>
  </si>
  <si>
    <r>
      <t>Read 2 Length (bp)</t>
    </r>
    <r>
      <rPr>
        <sz val="12"/>
        <color rgb="FFFF0000"/>
        <rFont val="Calibri"/>
        <family val="2"/>
        <scheme val="minor"/>
      </rPr>
      <t>*</t>
    </r>
  </si>
  <si>
    <t>Please add as many rows as necessary. All index sequences should be given using one of the below prefixes</t>
  </si>
  <si>
    <t>Index Plate prefix reference</t>
  </si>
  <si>
    <t xml:space="preserve">Index </t>
  </si>
  <si>
    <t>Expected # of cells</t>
  </si>
  <si>
    <t>Sample Source</t>
  </si>
  <si>
    <t>LibraryPrepKit_10X</t>
  </si>
  <si>
    <t>LibraryPrepKit_Parse</t>
  </si>
  <si>
    <t>IndexType_10X</t>
  </si>
  <si>
    <t>IndexType_Parse</t>
  </si>
  <si>
    <t>10X Plate</t>
  </si>
  <si>
    <t>Prefix</t>
  </si>
  <si>
    <t>3' V3.1</t>
  </si>
  <si>
    <t>WT-Mini</t>
  </si>
  <si>
    <t>Dual Index TT</t>
  </si>
  <si>
    <t>Single Index</t>
  </si>
  <si>
    <t>SI-TT-</t>
  </si>
  <si>
    <t>Parse</t>
  </si>
  <si>
    <t>WT</t>
  </si>
  <si>
    <t>Dual Index TN</t>
  </si>
  <si>
    <t>UDI WT</t>
  </si>
  <si>
    <t>SI-TN-</t>
  </si>
  <si>
    <t>Other</t>
  </si>
  <si>
    <t>5' V1.1</t>
  </si>
  <si>
    <t>WT-Mega</t>
  </si>
  <si>
    <t>Dual Index NT</t>
  </si>
  <si>
    <t>SI-NT-</t>
  </si>
  <si>
    <t>Single Cell ATAC</t>
  </si>
  <si>
    <t>TCR-Mini</t>
  </si>
  <si>
    <t>Dual Index NN</t>
  </si>
  <si>
    <t>SI-NN-</t>
  </si>
  <si>
    <t>Multiome ATAC + GEX</t>
  </si>
  <si>
    <t>TCR</t>
  </si>
  <si>
    <t>Dual Index TS</t>
  </si>
  <si>
    <t>SI-TS-</t>
  </si>
  <si>
    <t>TCR Mega</t>
  </si>
  <si>
    <t>Single Index T</t>
  </si>
  <si>
    <t>SI-GA-</t>
  </si>
  <si>
    <t>Single Index N</t>
  </si>
  <si>
    <t>SI-NA-</t>
  </si>
  <si>
    <t>Multiple</t>
  </si>
  <si>
    <t>MiSeq</t>
  </si>
  <si>
    <t>NextSeq</t>
  </si>
  <si>
    <t>NovaSeq 6000</t>
  </si>
  <si>
    <t>Micro</t>
  </si>
  <si>
    <t>Mid Output</t>
  </si>
  <si>
    <t>SP</t>
  </si>
  <si>
    <t>Nano</t>
  </si>
  <si>
    <t>High Output</t>
  </si>
  <si>
    <t>S1</t>
  </si>
  <si>
    <t>Standard</t>
  </si>
  <si>
    <t>SP-Xp</t>
  </si>
  <si>
    <t>S1-Xp</t>
  </si>
  <si>
    <t>S2-Xp</t>
  </si>
  <si>
    <t>S4-Xp</t>
  </si>
  <si>
    <t>Single Index Plate T</t>
  </si>
  <si>
    <t>SI-GA-[well#]</t>
  </si>
  <si>
    <t>1 to 16</t>
  </si>
  <si>
    <t>Single Index Plate N</t>
  </si>
  <si>
    <t>SI-NA-[well#]</t>
  </si>
  <si>
    <t>UDI_PLATE_WT_1_[well#]</t>
  </si>
  <si>
    <t>Dual Index Plate TT</t>
  </si>
  <si>
    <t>SI-TT-[well#]</t>
  </si>
  <si>
    <t>UDI_PLATE_EC_1_[well#]</t>
  </si>
  <si>
    <t>Dual Index Plate NN</t>
  </si>
  <si>
    <t>SI-NN-[well#]</t>
  </si>
  <si>
    <t>Dual Index Plate TN</t>
  </si>
  <si>
    <t>SI-TN-[well#]</t>
  </si>
  <si>
    <t>Dual Index Plate NT</t>
  </si>
  <si>
    <t>SI-NT-[well#]</t>
  </si>
  <si>
    <t>3'</t>
  </si>
  <si>
    <t>5'</t>
  </si>
  <si>
    <t>ATAC</t>
  </si>
  <si>
    <t>3' GEX</t>
  </si>
  <si>
    <t>5' GEX</t>
  </si>
  <si>
    <t>GEX</t>
  </si>
  <si>
    <t>Feature Barcode</t>
  </si>
  <si>
    <t>VDJ</t>
  </si>
  <si>
    <t>ATAC+GEX</t>
  </si>
  <si>
    <t>PhiX Ratio</t>
  </si>
  <si>
    <t>Library Types</t>
  </si>
  <si>
    <t>LaneCounts</t>
  </si>
  <si>
    <t>Amplicon</t>
  </si>
  <si>
    <t>DEL</t>
  </si>
  <si>
    <t>ILMN DNA/Nextera Flex</t>
  </si>
  <si>
    <t>ILMN mRNA</t>
  </si>
  <si>
    <t>ILMN Total RNA</t>
  </si>
  <si>
    <t>KAPA mRNA</t>
  </si>
  <si>
    <t>Lexogen</t>
  </si>
  <si>
    <t>MissionBio</t>
  </si>
  <si>
    <t>miRNA/Small RNA</t>
  </si>
  <si>
    <t>NanoString GeoMx</t>
  </si>
  <si>
    <t>Unsure</t>
  </si>
  <si>
    <t>Nextera XT</t>
  </si>
  <si>
    <t>Takara SmartSeq</t>
  </si>
  <si>
    <t>TruSeq DNA</t>
  </si>
  <si>
    <t>TruSeq RNA</t>
  </si>
  <si>
    <r>
      <t>Number of Lanes</t>
    </r>
    <r>
      <rPr>
        <sz val="12"/>
        <color rgb="FFFF0000"/>
        <rFont val="Calibri"/>
        <family val="2"/>
        <scheme val="minor"/>
      </rPr>
      <t>*</t>
    </r>
  </si>
  <si>
    <t>Organism</t>
  </si>
  <si>
    <t>Feature Barcode Type</t>
  </si>
  <si>
    <t>Library Type</t>
  </si>
  <si>
    <t>Multiomics Details</t>
  </si>
  <si>
    <t>CellPlex Details</t>
  </si>
  <si>
    <t>Expected # of Cells</t>
  </si>
  <si>
    <r>
      <t xml:space="preserve">b) CellPlex Analysis: 2 or more samples pooled with a </t>
    </r>
    <r>
      <rPr>
        <b/>
        <sz val="11"/>
        <color theme="1"/>
        <rFont val="Calibri"/>
        <family val="2"/>
        <scheme val="minor"/>
      </rPr>
      <t>single index</t>
    </r>
    <r>
      <rPr>
        <sz val="11"/>
        <color theme="1"/>
        <rFont val="Calibri"/>
        <family val="2"/>
        <scheme val="minor"/>
      </rPr>
      <t>, with oligos or barcodes</t>
    </r>
  </si>
  <si>
    <r>
      <t xml:space="preserve">a) Multiomics Analysis: 2 or more samples with </t>
    </r>
    <r>
      <rPr>
        <b/>
        <sz val="11"/>
        <color theme="1"/>
        <rFont val="Calibri"/>
        <family val="2"/>
        <scheme val="minor"/>
      </rPr>
      <t>different indexes and library types,</t>
    </r>
    <r>
      <rPr>
        <sz val="11"/>
        <color theme="1"/>
        <rFont val="Calibri"/>
        <family val="2"/>
        <scheme val="minor"/>
      </rPr>
      <t xml:space="preserve"> combined</t>
    </r>
  </si>
  <si>
    <t>Leave any columns that are not applicable to your experiment blank. Add more rows if needed.</t>
  </si>
  <si>
    <t>Fill out the appropriate section of this sheet if you want one of the following types of bioinformatics analysis:</t>
  </si>
  <si>
    <t>Incorrect information will lead to delays in bioinformatics analysis.</t>
  </si>
  <si>
    <t>Subsample ID*</t>
  </si>
  <si>
    <t>Subsample Type*</t>
  </si>
  <si>
    <t>Probe Barcode*</t>
  </si>
  <si>
    <t>Add more rows if needed.</t>
  </si>
  <si>
    <t>Fixed RNA (Flex)</t>
  </si>
  <si>
    <t>ATAC Sample ID</t>
  </si>
  <si>
    <t>Feature Barcode Sample</t>
  </si>
  <si>
    <t>Analysis Specifications</t>
  </si>
  <si>
    <t>GEX Sample ID</t>
  </si>
  <si>
    <t>VDJ Sample ID</t>
  </si>
  <si>
    <t>Enter value in this column</t>
  </si>
  <si>
    <t>Choose Sample IDs from dropdown</t>
  </si>
  <si>
    <t>Combined Sample Name</t>
  </si>
  <si>
    <t>Human, Mouse, other</t>
  </si>
  <si>
    <t>A</t>
  </si>
  <si>
    <t>B</t>
  </si>
  <si>
    <t>C</t>
  </si>
  <si>
    <t>D</t>
  </si>
  <si>
    <t>E</t>
  </si>
  <si>
    <t>F</t>
  </si>
  <si>
    <t>G</t>
  </si>
  <si>
    <t>H</t>
  </si>
  <si>
    <t>Note: Paste Sample Names in grid below. The sample table will automatically populate with your information.</t>
  </si>
  <si>
    <t>We recommend loading your plate in the horizontal direction (A1 -&gt; A12)</t>
  </si>
  <si>
    <t>UDI EC</t>
  </si>
  <si>
    <t>Target Pooling Ratio</t>
  </si>
  <si>
    <t>Well</t>
  </si>
  <si>
    <t>A1</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</si>
  <si>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</si>
  <si>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</si>
  <si>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</si>
  <si>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</si>
  <si>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</si>
  <si>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</si>
  <si>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</si>
  <si>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</si>
  <si>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</si>
  <si>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</si>
  <si>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</si>
  <si>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</si>
  <si>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</si>
  <si>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</si>
  <si>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</si>
  <si>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</si>
  <si>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</si>
  <si>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</si>
  <si>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</si>
  <si>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</si>
  <si>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</si>
  <si>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</si>
  <si>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</si>
  <si>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</si>
  <si>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</si>
  <si>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</si>
  <si>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</si>
  <si>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</si>
  <si>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</si>
  <si>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</si>
  <si>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</si>
  <si>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</si>
  <si>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</si>
  <si>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</si>
  <si>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</si>
  <si>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D1</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</si>
  <si>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</si>
  <si>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</si>
  <si>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</si>
  <si>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</si>
  <si>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</si>
  <si>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</si>
  <si>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</si>
  <si>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</si>
  <si>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</si>
  <si>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</si>
  <si>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</si>
  <si>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</si>
  <si>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</si>
  <si>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</si>
  <si>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</si>
  <si>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</si>
  <si>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</si>
  <si>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</si>
  <si>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</si>
  <si>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</si>
  <si>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</si>
  <si>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</si>
  <si>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</si>
  <si>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</si>
  <si>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</si>
  <si>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</si>
  <si>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</si>
  <si>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</si>
  <si>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</si>
  <si>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</si>
  <si>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</si>
  <si>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</si>
  <si>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</si>
  <si>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</si>
  <si>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</si>
  <si>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</si>
  <si>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</si>
  <si>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</si>
  <si>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</si>
  <si>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</si>
  <si>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</si>
  <si>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</si>
  <si>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</si>
  <si>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</si>
  <si>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</si>
  <si>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</si>
  <si>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</si>
  <si>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</si>
  <si>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</si>
  <si>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H3</t>
  </si>
  <si>
    <t>H4</t>
  </si>
  <si>
    <t>H5</t>
  </si>
  <si>
    <t>H6</t>
  </si>
  <si>
    <t>H7</t>
  </si>
  <si>
    <t>H8</t>
  </si>
  <si>
    <t>H9</t>
  </si>
  <si>
    <t>H10</t>
  </si>
  <si>
    <t>H11</t>
  </si>
  <si>
    <t>H12</t>
  </si>
  <si>
    <t>Concentration (nM)</t>
  </si>
  <si>
    <t>Volume</t>
  </si>
  <si>
    <t>All index sequences should be given using one of the below prefixes. Submissions of more than 16 samples should be submitted on a 96-well PCR plate.</t>
  </si>
  <si>
    <t>NovaSeq X</t>
  </si>
  <si>
    <t>10B Flow Cell</t>
  </si>
  <si>
    <t>10B Lane</t>
  </si>
  <si>
    <t>25B Flow Cell</t>
  </si>
  <si>
    <r>
      <t xml:space="preserve">Samples should be submitted in 1.5mL tubes or 96 well plate. Do </t>
    </r>
    <r>
      <rPr>
        <b/>
        <sz val="11"/>
        <rFont val="Calibri"/>
        <family val="2"/>
        <scheme val="minor"/>
      </rPr>
      <t>NOT</t>
    </r>
    <r>
      <rPr>
        <sz val="11"/>
        <rFont val="Calibri"/>
        <family val="2"/>
        <scheme val="minor"/>
      </rPr>
      <t xml:space="preserve"> submit samples in PCR tube strips.</t>
    </r>
  </si>
  <si>
    <t>Sample Submission Form Instructions for Unpooled Samples</t>
  </si>
  <si>
    <t>1.5B Flow Cell</t>
  </si>
  <si>
    <t>25B Lane</t>
  </si>
  <si>
    <t>Prepared Libraries for Pooling:</t>
  </si>
  <si>
    <t>Recommended Volume: 20uL or more</t>
  </si>
  <si>
    <t>Recommended Concentration: 20 ng/uL or higher</t>
  </si>
  <si>
    <t>Minimum Volume: 10uL</t>
  </si>
  <si>
    <t>Minimum Concentration: 10 ng/uL</t>
  </si>
  <si>
    <t>DNA should be buffered in 10mM Tris-HCl or RSB buffer</t>
  </si>
  <si>
    <t>48383 Fremont Blvd</t>
  </si>
  <si>
    <t>Suite 120</t>
  </si>
  <si>
    <t>Fremont, CA 94538</t>
  </si>
  <si>
    <t>P1</t>
  </si>
  <si>
    <t>P2</t>
  </si>
  <si>
    <t>NextSeq 550</t>
  </si>
  <si>
    <t>NextSeq 2000</t>
  </si>
  <si>
    <t xml:space="preserve"> </t>
  </si>
  <si>
    <t>Visium HD</t>
  </si>
  <si>
    <t>Visium 3' HD</t>
  </si>
  <si>
    <t>SeqMatic Sample Submission Form Version 2.0.8 - Single Cell Unpooled - October  2025</t>
  </si>
  <si>
    <t>UDI WT v3</t>
  </si>
  <si>
    <t>UDI EC and WT v3</t>
  </si>
  <si>
    <t>UDI WT v2</t>
  </si>
  <si>
    <t>UDI EC and WT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</si>
</sst>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11"/>
      <color theme="0"/>
      <name val="Calibri"/>
      <family val="2"/>
      <scheme val="minor"/>
    </font>
    <font>
      <b/>
      <sz val="26"/>
      <color theme="1"/>
      <name val="Calibri"/>
      <family val="2"/>
      <scheme val="minor"/>
    </font>
    <font>
      <b/>
      <sz val="16"/>
      <color theme="1"/>
      <name val="Calibri"/>
      <family val="2"/>
      <scheme val="minor"/>
    </font>
    <font>
      <i/>
      <sz val="11"/>
      <name val="Calibri"/>
      <family val="2"/>
      <scheme val="minor"/>
    </font>
    <font>
      <sz val="12"/>
      <color rgb="FFFF0000"/>
      <name val="Calibri"/>
      <family val="2"/>
      <scheme val="minor"/>
    </font>
    <font>
      <sz val="11"/>
      <color rgb="FFFF0000"/>
      <name val="Calibri"/>
      <family val="2"/>
      <scheme val="minor"/>
    </font>
    <font>
      <b/>
      <sz val="12"/>
      <name val="Calibri"/>
      <family val="2"/>
      <scheme val="minor"/>
    </font>
    <font>
      <sz val="12"/>
      <name val="Calibri"/>
      <family val="2"/>
      <scheme val="minor"/>
    </font>
    <font>
      <i/>
      <sz val="12"/>
      <color theme="1"/>
      <name val="Calibri"/>
      <family val="2"/>
      <scheme val="minor"/>
    </font>
    <font>
      <u/>
      <sz val="11"/>
      <color theme="10"/>
      <name val="Calibri"/>
      <family val="2"/>
      <scheme val="minor"/>
    </font>
    <font>
      <b/>
      <sz val="28"/>
      <color theme="1"/>
      <name val="Calibri"/>
      <family val="2"/>
      <scheme val="minor"/>
    </font>
    <font>
      <b/>
      <sz val="11"/>
      <color rgb="FFFF0000"/>
      <name val="Calibri"/>
      <family val="2"/>
      <scheme val="minor"/>
    </font>
    <font>
      <sz val="24"/>
      <color rgb="FFFF0000"/>
      <name val="Calibri"/>
      <family val="2"/>
      <scheme val="minor"/>
    </font>
    <font>
      <sz val="8"/>
      <name val="Calibri"/>
      <family val="2"/>
      <scheme val="minor"/>
    </font>
    <font>
      <sz val="11"/>
      <color theme="1"/>
      <name val="Calibri"/>
      <family val="2"/>
      <scheme val="minor"/>
    </font>
    <font>
      <i/>
      <sz val="12"/>
      <color rgb="FFFF0000"/>
      <name val="Calibri"/>
      <family val="2"/>
      <scheme val="minor"/>
    </font>
    <font>
      <b/>
      <sz val="12"/>
      <color rgb="FFFF0000"/>
      <name val="Calibri"/>
      <family val="2"/>
      <scheme val="minor"/>
    </font>
    <font>
      <b/>
      <i/>
      <sz val="11"/>
      <color theme="9"/>
      <name val="Calibri"/>
      <family val="2"/>
      <scheme val="minor"/>
    </font>
    <font>
      <i/>
      <sz val="9"/>
      <color theme="1"/>
      <name val="Calibri"/>
      <family val="2"/>
      <scheme val="minor"/>
    </font>
    <font>
      <sz val="11"/>
      <color rgb="FF000000"/>
      <name val="Calibri"/>
      <family val="2"/>
    </font>
    <font>
      <i/>
      <sz val="11"/>
      <color theme="1"/>
      <name val="Consolas"/>
      <family val="3"/>
    </font>
    <font>
      <sz val="22"/>
      <color rgb="FFFF0000"/>
      <name val="Calibri"/>
      <family val="2"/>
      <scheme val="minor"/>
    </font>
    <font>
      <sz val="11"/>
      <color rgb="FF444444"/>
      <name val="Consolas"/>
      <family val="3"/>
    </font>
    <font>
      <sz val="12"/>
      <color rgb="FF000000"/>
      <name val="Calibri"/>
      <family val="2"/>
    </font>
    <font>
      <sz val="12"/>
      <color rgb="FFFF0000"/>
      <name val="Calibri"/>
      <family val="2"/>
    </font>
    <font>
      <sz val="12"/>
      <color theme="1"/>
      <name val="Calibri"/>
      <family val="2"/>
    </font>
    <font>
      <i/>
      <sz val="11"/>
      <color theme="1"/>
      <name val="Calibri"/>
      <family val="2"/>
      <scheme val="minor"/>
    </font>
    <font>
      <i/>
      <sz val="11"/>
      <color rgb="FFFF0000"/>
      <name val="Calibri"/>
      <family val="2"/>
      <scheme val="minor"/>
    </font>
    <font>
      <sz val="11"/>
      <color rgb="FF000000"/>
      <name val="Calibri"/>
    </font>
  </fonts>
  <fills count="15">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2"/>
        <bgColor indexed="64"/>
      </patternFill>
    </fill>
    <fill>
      <patternFill patternType="solid">
        <fgColor theme="4"/>
        <bgColor indexed="64"/>
      </patternFill>
    </fill>
    <fill>
      <patternFill patternType="solid">
        <fgColor rgb="FFFFFFCC"/>
        <bgColor indexed="64"/>
      </patternFill>
    </fill>
    <fill>
      <patternFill patternType="solid">
        <fgColor theme="3" tint="0.39997558519241921"/>
        <bgColor indexed="64"/>
      </patternFill>
    </fill>
    <fill>
      <patternFill patternType="solid">
        <fgColor theme="7"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theme="4" tint="0.39997558519241921"/>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bottom style="double">
        <color indexed="64"/>
      </bottom>
      <diagonal/>
    </border>
    <border>
      <left/>
      <right/>
      <top/>
      <bottom style="thin">
        <color indexed="64"/>
      </bottom>
      <diagonal/>
    </border>
    <border>
      <left/>
      <right/>
      <top/>
      <bottom style="thick">
        <color rgb="FFFFCC00"/>
      </bottom>
      <diagonal/>
    </border>
    <border>
      <left/>
      <right style="thin">
        <color indexed="64"/>
      </right>
      <top/>
      <bottom/>
      <diagonal/>
    </border>
    <border>
      <left style="thin">
        <color rgb="FF000000"/>
      </left>
      <right style="thin">
        <color indexed="64"/>
      </right>
      <top style="thin">
        <color theme="4" tint="0.39997558519241921"/>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double">
        <color indexed="64"/>
      </left>
      <right style="double">
        <color indexed="64"/>
      </right>
      <top/>
      <bottom style="double">
        <color rgb="FF000000"/>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s>
  <cellStyleXfs count="2">
    <xf numFmtId="0" fontId="0" fillId="0" borderId="0"/>
    <xf numFmtId="0" fontId="19" fillId="0" borderId="0" applyNumberFormat="0" applyFill="0" applyBorder="0" applyAlignment="0" applyProtection="0"/>
  </cellStyleXfs>
  <cellXfs count="135">
    <xf numFmtId="0" fontId="0" fillId="0" borderId="0" xfId="0"/>
    <xf numFmtId="0" fontId="2" fillId="0" borderId="1" xfId="0" applyFont="1" applyBorder="1" applyAlignment="1">
      <alignment horizontal="right"/>
    </xf>
    <xf numFmtId="0" fontId="3" fillId="0" borderId="0" xfId="0" applyFont="1"/>
    <xf numFmtId="0" fontId="0" fillId="0" borderId="0" xfId="0" applyAlignment="1">
      <alignment horizontal="left" vertical="center" indent="1"/>
    </xf>
    <xf numFmtId="0" fontId="0" fillId="0" borderId="0" xfId="0" applyAlignment="1">
      <alignment vertical="top" wrapText="1"/>
    </xf>
    <xf numFmtId="0" fontId="7" fillId="2" borderId="0" xfId="0" applyFont="1" applyFill="1"/>
    <xf numFmtId="0" fontId="0" fillId="5" borderId="0" xfId="0" applyFill="1" applyAlignment="1">
      <alignment horizontal="left" vertical="center" indent="1"/>
    </xf>
    <xf numFmtId="0" fontId="9" fillId="0" borderId="0" xfId="0" applyFont="1"/>
    <xf numFmtId="0" fontId="6" fillId="6" borderId="0" xfId="0" applyFont="1" applyFill="1" applyAlignment="1">
      <alignment vertical="center"/>
    </xf>
    <xf numFmtId="0" fontId="7" fillId="6" borderId="0" xfId="0" applyFont="1" applyFill="1"/>
    <xf numFmtId="0" fontId="1" fillId="2" borderId="1" xfId="0" applyFont="1" applyFill="1" applyBorder="1"/>
    <xf numFmtId="0" fontId="0" fillId="0" borderId="2"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16" fillId="0" borderId="0" xfId="0" applyFont="1" applyAlignment="1">
      <alignment vertical="center"/>
    </xf>
    <xf numFmtId="0" fontId="17" fillId="0" borderId="0" xfId="0" applyFont="1" applyAlignment="1">
      <alignment vertical="center"/>
    </xf>
    <xf numFmtId="0" fontId="1" fillId="0" borderId="0" xfId="0" applyFont="1"/>
    <xf numFmtId="0" fontId="1" fillId="2" borderId="1" xfId="0" applyFont="1" applyFill="1" applyBorder="1" applyAlignment="1">
      <alignment horizontal="center"/>
    </xf>
    <xf numFmtId="0" fontId="19" fillId="0" borderId="0" xfId="1"/>
    <xf numFmtId="0" fontId="1" fillId="2" borderId="4" xfId="0" applyFont="1" applyFill="1" applyBorder="1"/>
    <xf numFmtId="0" fontId="16" fillId="0" borderId="0" xfId="0" applyFont="1" applyAlignment="1">
      <alignment horizontal="right" vertical="center"/>
    </xf>
    <xf numFmtId="9" fontId="1" fillId="2" borderId="4" xfId="0" applyNumberFormat="1" applyFont="1" applyFill="1" applyBorder="1"/>
    <xf numFmtId="0" fontId="6" fillId="2" borderId="0" xfId="0" applyFont="1" applyFill="1" applyAlignment="1">
      <alignment vertical="center"/>
    </xf>
    <xf numFmtId="0" fontId="0" fillId="0" borderId="1" xfId="0" applyBorder="1" applyAlignment="1" applyProtection="1">
      <alignment horizontal="center"/>
      <protection locked="0"/>
    </xf>
    <xf numFmtId="0" fontId="10" fillId="7" borderId="10" xfId="0" applyFont="1" applyFill="1" applyBorder="1" applyAlignment="1">
      <alignment horizontal="center" vertical="center" wrapText="1"/>
    </xf>
    <xf numFmtId="0" fontId="0" fillId="0" borderId="0" xfId="0" applyAlignment="1">
      <alignment horizontal="left"/>
    </xf>
    <xf numFmtId="0" fontId="18" fillId="9" borderId="4" xfId="0" applyFont="1" applyFill="1" applyBorder="1" applyAlignment="1">
      <alignment horizontal="left"/>
    </xf>
    <xf numFmtId="0" fontId="18" fillId="9" borderId="6" xfId="0" applyFont="1" applyFill="1" applyBorder="1" applyAlignment="1">
      <alignment horizontal="left"/>
    </xf>
    <xf numFmtId="0" fontId="18" fillId="9" borderId="5" xfId="0" applyFont="1" applyFill="1" applyBorder="1" applyAlignment="1">
      <alignment horizontal="left"/>
    </xf>
    <xf numFmtId="0" fontId="25" fillId="9" borderId="4" xfId="0" applyFont="1" applyFill="1" applyBorder="1" applyAlignment="1">
      <alignment horizontal="left"/>
    </xf>
    <xf numFmtId="0" fontId="25" fillId="9" borderId="6" xfId="0" applyFont="1" applyFill="1" applyBorder="1" applyAlignment="1">
      <alignment horizontal="left"/>
    </xf>
    <xf numFmtId="0" fontId="25" fillId="9" borderId="5" xfId="0" applyFont="1" applyFill="1" applyBorder="1" applyAlignment="1">
      <alignment horizontal="left"/>
    </xf>
    <xf numFmtId="0" fontId="24" fillId="0" borderId="1" xfId="0" applyFont="1" applyBorder="1" applyAlignment="1" applyProtection="1">
      <alignment horizontal="center"/>
      <protection locked="0"/>
    </xf>
    <xf numFmtId="0" fontId="24" fillId="0" borderId="1" xfId="0" applyFont="1" applyBorder="1" applyAlignment="1">
      <alignment horizontal="center"/>
    </xf>
    <xf numFmtId="0" fontId="24" fillId="0" borderId="3" xfId="0" applyFont="1" applyBorder="1" applyAlignment="1" applyProtection="1">
      <alignment horizontal="center"/>
      <protection locked="0"/>
    </xf>
    <xf numFmtId="0" fontId="24" fillId="0" borderId="3" xfId="0" applyFont="1" applyBorder="1" applyAlignment="1">
      <alignment horizontal="center"/>
    </xf>
    <xf numFmtId="0" fontId="31" fillId="0" borderId="0" xfId="0" applyFont="1"/>
    <xf numFmtId="0" fontId="7" fillId="9" borderId="1" xfId="0" applyFont="1" applyFill="1" applyBorder="1" applyAlignment="1">
      <alignment horizontal="left" vertical="center"/>
    </xf>
    <xf numFmtId="0" fontId="30" fillId="9" borderId="1" xfId="0" applyFont="1" applyFill="1" applyBorder="1" applyAlignment="1">
      <alignment horizontal="left" vertical="center"/>
    </xf>
    <xf numFmtId="0" fontId="29" fillId="0" borderId="4" xfId="0" applyFont="1" applyBorder="1"/>
    <xf numFmtId="0" fontId="0" fillId="0" borderId="2" xfId="0" applyBorder="1" applyAlignment="1" applyProtection="1">
      <alignment horizontal="center"/>
      <protection locked="0"/>
    </xf>
    <xf numFmtId="0" fontId="29" fillId="0" borderId="13" xfId="0" applyFont="1" applyBorder="1"/>
    <xf numFmtId="0" fontId="3" fillId="0" borderId="10" xfId="0" applyFont="1" applyBorder="1" applyAlignment="1">
      <alignment horizontal="center" vertical="center" wrapText="1"/>
    </xf>
    <xf numFmtId="0" fontId="0" fillId="0" borderId="10" xfId="0" applyBorder="1" applyAlignment="1">
      <alignment horizontal="center" vertical="center" wrapText="1"/>
    </xf>
    <xf numFmtId="0" fontId="32" fillId="0" borderId="0" xfId="0" applyFont="1"/>
    <xf numFmtId="0" fontId="7" fillId="6" borderId="0" xfId="0" applyFont="1" applyFill="1" applyAlignment="1">
      <alignment vertical="center"/>
    </xf>
    <xf numFmtId="0" fontId="4" fillId="0" borderId="0" xfId="0" applyFont="1"/>
    <xf numFmtId="0" fontId="7" fillId="9" borderId="4" xfId="0" applyFont="1" applyFill="1" applyBorder="1" applyAlignment="1">
      <alignment horizontal="left" vertical="center"/>
    </xf>
    <xf numFmtId="0" fontId="0" fillId="0" borderId="17" xfId="0" applyBorder="1"/>
    <xf numFmtId="0" fontId="1" fillId="0" borderId="17" xfId="0" applyFont="1" applyBorder="1"/>
    <xf numFmtId="0" fontId="16" fillId="0" borderId="17" xfId="0" applyFont="1" applyBorder="1" applyAlignment="1">
      <alignment vertical="center"/>
    </xf>
    <xf numFmtId="0" fontId="0" fillId="0" borderId="0" xfId="0" applyAlignment="1">
      <alignment horizontal="center"/>
    </xf>
    <xf numFmtId="9" fontId="0" fillId="0" borderId="0" xfId="0" applyNumberFormat="1"/>
    <xf numFmtId="0" fontId="0" fillId="0" borderId="1" xfId="0" applyBorder="1"/>
    <xf numFmtId="0" fontId="0" fillId="12" borderId="0" xfId="0" applyFill="1"/>
    <xf numFmtId="0" fontId="10" fillId="13" borderId="0" xfId="0" applyFont="1" applyFill="1" applyProtection="1">
      <protection locked="0"/>
    </xf>
    <xf numFmtId="0" fontId="10" fillId="13" borderId="0" xfId="0" applyFont="1" applyFill="1" applyAlignment="1" applyProtection="1">
      <alignment horizontal="right"/>
      <protection locked="0"/>
    </xf>
    <xf numFmtId="0" fontId="0" fillId="8" borderId="8" xfId="0" applyFill="1" applyBorder="1" applyAlignment="1">
      <alignment horizontal="center"/>
    </xf>
    <xf numFmtId="0" fontId="0" fillId="8" borderId="1" xfId="0" applyFill="1" applyBorder="1" applyAlignment="1">
      <alignment horizontal="center"/>
    </xf>
    <xf numFmtId="0" fontId="0" fillId="0" borderId="3" xfId="0" applyBorder="1" applyAlignment="1" applyProtection="1">
      <alignment horizontal="center"/>
      <protection locked="0"/>
    </xf>
    <xf numFmtId="0" fontId="29" fillId="0" borderId="1" xfId="0" applyFont="1" applyBorder="1" applyAlignment="1">
      <alignment horizontal="center"/>
    </xf>
    <xf numFmtId="0" fontId="3" fillId="0" borderId="22" xfId="0" applyFont="1" applyBorder="1" applyAlignment="1">
      <alignment horizontal="center" vertical="center" wrapText="1"/>
    </xf>
    <xf numFmtId="0" fontId="29" fillId="8" borderId="19" xfId="0" applyFont="1" applyFill="1" applyBorder="1" applyAlignment="1">
      <alignment horizontal="center"/>
    </xf>
    <xf numFmtId="0" fontId="29" fillId="0" borderId="20" xfId="0" applyFont="1" applyBorder="1" applyAlignment="1">
      <alignment horizontal="center"/>
    </xf>
    <xf numFmtId="0" fontId="29" fillId="8" borderId="20" xfId="0" applyFont="1" applyFill="1" applyBorder="1" applyAlignment="1">
      <alignment horizontal="center"/>
    </xf>
    <xf numFmtId="0" fontId="29" fillId="0" borderId="21" xfId="0" applyFont="1" applyBorder="1" applyAlignment="1">
      <alignment horizontal="center"/>
    </xf>
    <xf numFmtId="49" fontId="10" fillId="13" borderId="0" xfId="0" applyNumberFormat="1" applyFont="1" applyFill="1" applyProtection="1">
      <protection locked="0"/>
    </xf>
    <xf numFmtId="0" fontId="3" fillId="0" borderId="23" xfId="0" applyFont="1" applyBorder="1" applyAlignment="1">
      <alignment horizontal="center" vertical="center" wrapText="1"/>
    </xf>
    <xf numFmtId="0" fontId="29" fillId="0" borderId="1" xfId="0" applyFont="1" applyBorder="1"/>
    <xf numFmtId="0" fontId="3" fillId="0" borderId="24" xfId="0" applyFont="1" applyBorder="1" applyAlignment="1">
      <alignment horizontal="center" vertical="center" wrapText="1"/>
    </xf>
    <xf numFmtId="0" fontId="0" fillId="12" borderId="1" xfId="0" applyFill="1" applyBorder="1" applyAlignment="1">
      <alignment horizontal="center"/>
    </xf>
    <xf numFmtId="0" fontId="12" fillId="9" borderId="0" xfId="0" applyFont="1" applyFill="1"/>
    <xf numFmtId="0" fontId="15" fillId="0" borderId="7" xfId="0" applyFont="1" applyBorder="1"/>
    <xf numFmtId="0" fontId="38" fillId="0" borderId="2" xfId="0" applyFont="1" applyBorder="1"/>
    <xf numFmtId="0" fontId="38" fillId="0" borderId="8" xfId="0" applyFont="1" applyBorder="1"/>
    <xf numFmtId="0" fontId="38" fillId="0" borderId="1" xfId="0" applyFont="1" applyBorder="1"/>
    <xf numFmtId="0" fontId="3" fillId="0" borderId="23" xfId="0" applyFont="1" applyBorder="1" applyAlignment="1">
      <alignment horizontal="center" vertical="center"/>
    </xf>
    <xf numFmtId="0" fontId="7" fillId="0" borderId="0" xfId="0" applyFont="1" applyAlignment="1">
      <alignment horizontal="center" vertical="center"/>
    </xf>
    <xf numFmtId="0" fontId="5" fillId="14" borderId="0" xfId="0" applyFont="1" applyFill="1" applyAlignment="1">
      <alignment vertical="center"/>
    </xf>
    <xf numFmtId="0" fontId="0" fillId="14" borderId="0" xfId="0" applyFill="1"/>
    <xf numFmtId="0" fontId="0" fillId="14" borderId="0" xfId="0" applyFill="1" applyAlignment="1">
      <alignment horizontal="left" vertical="center" indent="1"/>
    </xf>
    <xf numFmtId="0" fontId="7" fillId="6" borderId="0" xfId="0" applyFont="1" applyFill="1" applyAlignment="1">
      <alignment vertical="center" wrapText="1"/>
    </xf>
    <xf numFmtId="0" fontId="17" fillId="0" borderId="0" xfId="0" applyFont="1" applyAlignment="1">
      <alignment horizontal="left" vertical="center"/>
    </xf>
    <xf numFmtId="0" fontId="1" fillId="0" borderId="17" xfId="0" applyFont="1" applyBorder="1" applyAlignment="1">
      <alignment horizontal="left"/>
    </xf>
    <xf numFmtId="0" fontId="0" fillId="0" borderId="0" xfId="0" applyAlignment="1">
      <alignment horizontal="center"/>
    </xf>
    <xf numFmtId="0" fontId="11" fillId="0" borderId="0" xfId="0" applyFont="1" applyAlignment="1">
      <alignment horizontal="center"/>
    </xf>
    <xf numFmtId="0" fontId="21" fillId="10" borderId="0" xfId="0" applyFont="1" applyFill="1" applyAlignment="1">
      <alignment horizontal="left" vertical="center"/>
    </xf>
    <xf numFmtId="0" fontId="0" fillId="4" borderId="0" xfId="0" applyFill="1" applyAlignment="1">
      <alignment horizontal="left" vertical="center" wrapText="1"/>
    </xf>
    <xf numFmtId="0" fontId="5" fillId="5" borderId="0" xfId="0" applyFont="1" applyFill="1" applyAlignment="1">
      <alignment horizontal="left" vertical="center"/>
    </xf>
    <xf numFmtId="0" fontId="0" fillId="3" borderId="0" xfId="0" applyFill="1" applyAlignment="1">
      <alignment horizontal="left" vertical="center"/>
    </xf>
    <xf numFmtId="0" fontId="4" fillId="0" borderId="0" xfId="0" applyFont="1" applyAlignment="1">
      <alignment horizontal="center"/>
    </xf>
    <xf numFmtId="0" fontId="7" fillId="2" borderId="0" xfId="0" applyFont="1" applyFill="1" applyAlignment="1">
      <alignment horizontal="left" vertical="center"/>
    </xf>
    <xf numFmtId="0" fontId="21" fillId="3" borderId="0" xfId="0" applyFont="1" applyFill="1" applyAlignment="1">
      <alignment horizontal="left" vertical="center"/>
    </xf>
    <xf numFmtId="0" fontId="17" fillId="0" borderId="0" xfId="0" applyFont="1" applyAlignment="1">
      <alignment horizontal="left" vertical="center" wrapText="1"/>
    </xf>
    <xf numFmtId="0" fontId="12" fillId="9" borderId="0" xfId="0" applyFont="1" applyFill="1" applyAlignment="1">
      <alignment horizontal="left"/>
    </xf>
    <xf numFmtId="0" fontId="22" fillId="0" borderId="0" xfId="0" applyFont="1" applyAlignment="1">
      <alignment horizontal="left"/>
    </xf>
    <xf numFmtId="0" fontId="18" fillId="9" borderId="4" xfId="0" applyFont="1" applyFill="1" applyBorder="1" applyAlignment="1">
      <alignment horizontal="left"/>
    </xf>
    <xf numFmtId="0" fontId="18" fillId="9" borderId="6" xfId="0" applyFont="1" applyFill="1" applyBorder="1" applyAlignment="1">
      <alignment horizontal="left"/>
    </xf>
    <xf numFmtId="0" fontId="18" fillId="9" borderId="5" xfId="0" applyFont="1" applyFill="1" applyBorder="1" applyAlignment="1">
      <alignment horizontal="left"/>
    </xf>
    <xf numFmtId="0" fontId="1" fillId="2" borderId="9" xfId="0" applyFont="1" applyFill="1" applyBorder="1" applyAlignment="1">
      <alignment horizontal="left" vertical="top"/>
    </xf>
    <xf numFmtId="0" fontId="1" fillId="2" borderId="0" xfId="0" applyFont="1" applyFill="1" applyAlignment="1">
      <alignment horizontal="left" vertical="top"/>
    </xf>
    <xf numFmtId="0" fontId="15" fillId="0" borderId="7" xfId="0" applyFont="1" applyBorder="1" applyAlignment="1">
      <alignment horizontal="left"/>
    </xf>
    <xf numFmtId="0" fontId="2" fillId="0" borderId="4" xfId="0" applyFont="1" applyBorder="1" applyAlignment="1">
      <alignment horizontal="right"/>
    </xf>
    <xf numFmtId="0" fontId="1" fillId="0" borderId="4" xfId="0" applyFont="1" applyBorder="1" applyAlignment="1">
      <alignment horizontal="left"/>
    </xf>
    <xf numFmtId="0" fontId="1" fillId="0" borderId="5" xfId="0" applyFont="1" applyBorder="1" applyAlignment="1">
      <alignment horizontal="left"/>
    </xf>
    <xf numFmtId="0" fontId="35" fillId="0" borderId="4" xfId="0" applyFont="1" applyBorder="1" applyAlignment="1">
      <alignment horizontal="left"/>
    </xf>
    <xf numFmtId="0" fontId="20" fillId="0" borderId="0" xfId="0" applyFont="1" applyAlignment="1">
      <alignment horizontal="center" vertical="center" wrapText="1"/>
    </xf>
    <xf numFmtId="0" fontId="28" fillId="0" borderId="0" xfId="0" applyFont="1" applyAlignment="1">
      <alignment horizontal="right"/>
    </xf>
    <xf numFmtId="0" fontId="15" fillId="0" borderId="0" xfId="0" applyFont="1" applyAlignment="1">
      <alignment horizontal="center" vertical="top"/>
    </xf>
    <xf numFmtId="0" fontId="22" fillId="0" borderId="15" xfId="0" applyFont="1" applyBorder="1" applyAlignment="1">
      <alignment horizontal="left"/>
    </xf>
    <xf numFmtId="0" fontId="27" fillId="0" borderId="0" xfId="0" applyFont="1" applyAlignment="1">
      <alignment horizontal="center"/>
    </xf>
    <xf numFmtId="0" fontId="13" fillId="9" borderId="14" xfId="0" applyFont="1" applyFill="1" applyBorder="1" applyAlignment="1">
      <alignment horizontal="center" vertical="center"/>
    </xf>
    <xf numFmtId="0" fontId="13" fillId="9" borderId="7" xfId="0" applyFont="1" applyFill="1" applyBorder="1" applyAlignment="1">
      <alignment horizontal="center" vertical="center"/>
    </xf>
    <xf numFmtId="0" fontId="13" fillId="9" borderId="12" xfId="0" applyFont="1" applyFill="1" applyBorder="1" applyAlignment="1">
      <alignment horizontal="center" vertical="center"/>
    </xf>
    <xf numFmtId="0" fontId="13" fillId="9" borderId="4" xfId="0" applyFont="1" applyFill="1" applyBorder="1" applyAlignment="1">
      <alignment horizontal="center" vertical="center"/>
    </xf>
    <xf numFmtId="0" fontId="13" fillId="9" borderId="6" xfId="0" applyFont="1" applyFill="1" applyBorder="1" applyAlignment="1">
      <alignment horizontal="center" vertical="center"/>
    </xf>
    <xf numFmtId="0" fontId="13" fillId="9" borderId="5" xfId="0" applyFont="1" applyFill="1" applyBorder="1" applyAlignment="1">
      <alignment horizontal="center" vertical="center"/>
    </xf>
    <xf numFmtId="0" fontId="13" fillId="9" borderId="13" xfId="0" applyFont="1" applyFill="1" applyBorder="1" applyAlignment="1">
      <alignment horizontal="center" vertical="center"/>
    </xf>
    <xf numFmtId="0" fontId="13" fillId="9" borderId="16" xfId="0" applyFont="1" applyFill="1" applyBorder="1" applyAlignment="1">
      <alignment horizontal="center" vertical="center"/>
    </xf>
    <xf numFmtId="0" fontId="13" fillId="9" borderId="11" xfId="0" applyFont="1" applyFill="1" applyBorder="1" applyAlignment="1">
      <alignment horizontal="center" vertical="center"/>
    </xf>
    <xf numFmtId="0" fontId="8" fillId="9" borderId="14" xfId="0" applyFont="1" applyFill="1" applyBorder="1" applyAlignment="1">
      <alignment horizontal="center" vertical="center"/>
    </xf>
    <xf numFmtId="0" fontId="8" fillId="9" borderId="12"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8" xfId="0" applyFont="1" applyFill="1" applyBorder="1" applyAlignment="1">
      <alignment horizontal="center" vertical="center"/>
    </xf>
    <xf numFmtId="0" fontId="8" fillId="9" borderId="13" xfId="0" applyFont="1" applyFill="1" applyBorder="1" applyAlignment="1">
      <alignment horizontal="center" vertical="center"/>
    </xf>
    <xf numFmtId="0" fontId="8" fillId="9" borderId="11" xfId="0" applyFont="1" applyFill="1" applyBorder="1" applyAlignment="1">
      <alignment horizontal="center" vertical="center"/>
    </xf>
    <xf numFmtId="0" fontId="2" fillId="0" borderId="5" xfId="0" applyFont="1" applyBorder="1" applyAlignment="1">
      <alignment horizontal="right"/>
    </xf>
    <xf numFmtId="0" fontId="35" fillId="0" borderId="5" xfId="0" applyFont="1" applyBorder="1" applyAlignment="1">
      <alignment horizontal="left"/>
    </xf>
    <xf numFmtId="0" fontId="37" fillId="0" borderId="0" xfId="0" applyFont="1" applyAlignment="1">
      <alignment horizontal="center" vertical="center"/>
    </xf>
    <xf numFmtId="0" fontId="15" fillId="0" borderId="0" xfId="0" applyFont="1" applyAlignment="1">
      <alignment horizontal="left"/>
    </xf>
    <xf numFmtId="0" fontId="12" fillId="9" borderId="0" xfId="0" applyFont="1" applyFill="1" applyAlignment="1">
      <alignment horizontal="center"/>
    </xf>
    <xf numFmtId="0" fontId="18" fillId="9" borderId="1" xfId="0" applyFont="1" applyFill="1" applyBorder="1" applyAlignment="1">
      <alignment horizontal="left"/>
    </xf>
    <xf numFmtId="0" fontId="36" fillId="0" borderId="0" xfId="0" applyFont="1" applyAlignment="1">
      <alignment horizontal="center"/>
    </xf>
    <xf numFmtId="0" fontId="10" fillId="11" borderId="0" xfId="0" applyFont="1" applyFill="1" applyAlignment="1">
      <alignment horizontal="center"/>
    </xf>
    <xf numFmtId="0" fontId="0" fillId="0" borderId="0" xfId="0" applyAlignment="1">
      <alignment horizontal="center" wrapText="1"/>
    </xf>
  </cellXfs>
  <cellStyles count="2">
    <cellStyle name="Hyperlink" xfId="1" builtinId="8"/>
    <cellStyle name="Normal" xfId="0" builtinId="0"/>
  </cellStyles>
  <dxfs count="48">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theme="0"/>
      </font>
      <numFmt numFmtId="30" formatCode="@"/>
      <fill>
        <patternFill>
          <bgColor theme="0"/>
        </patternFill>
      </fill>
    </dxf>
    <dxf>
      <font>
        <color rgb="FF9C0006"/>
      </font>
      <fill>
        <patternFill>
          <bgColor rgb="FFFFC7CE"/>
        </patternFill>
      </fill>
    </dxf>
    <dxf>
      <font>
        <color rgb="FFFFFFCC"/>
      </font>
      <fill>
        <patternFill>
          <bgColor rgb="FFFFFF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rgb="FF9C0006"/>
      </font>
      <fill>
        <patternFill>
          <bgColor rgb="FFFFC7CE"/>
        </patternFill>
      </fill>
    </dxf>
    <dxf>
      <font>
        <color rgb="FF9C0006"/>
      </font>
      <fill>
        <patternFill>
          <bgColor rgb="FFFFC7CE"/>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000000"/>
        <name val="Calibri"/>
        <scheme val="none"/>
      </font>
      <fill>
        <patternFill patternType="none">
          <fgColor rgb="FF000000"/>
          <bgColor rgb="FFFFFFFF"/>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rgb="FFFFFFCC"/>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numFmt numFmtId="0" formatCode="General"/>
      <fill>
        <patternFill>
          <fgColor indexed="64"/>
          <bgColor rgb="FFFFFFCC"/>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rgb="FF000000"/>
        <name val="Calibri"/>
        <scheme val="none"/>
      </font>
      <numFmt numFmtId="0" formatCode="General"/>
      <fill>
        <patternFill patternType="none">
          <fgColor rgb="FF000000"/>
          <bgColor rgb="FFFFFFFF"/>
        </patternFill>
      </fill>
      <alignment horizontal="center" vertical="bottom" textRotation="0" wrapText="0" indent="0" justifyLastLine="0" shrinkToFit="0" readingOrder="0"/>
      <border diagonalUp="0" diagonalDown="0" outline="0">
        <left style="thin">
          <color rgb="FF00000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border>
        <bottom style="double">
          <color rgb="FF000000"/>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vertical style="double">
          <color indexed="64"/>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border diagonalUp="0" diagonalDown="0">
        <left style="thin">
          <color indexed="64"/>
        </left>
        <right style="thin">
          <color indexed="64"/>
        </right>
        <top style="thin">
          <color theme="4" tint="0.39997558519241921"/>
        </top>
        <bottom style="thin">
          <color indexed="64"/>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border diagonalUp="0" diagonalDown="0">
        <left style="thin">
          <color indexed="64"/>
        </left>
        <right style="thin">
          <color indexed="64"/>
        </right>
        <top style="thin">
          <color theme="4" tint="0.39997558519241921"/>
        </top>
        <bottom style="thin">
          <color indexed="64"/>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border diagonalUp="0" diagonalDown="0">
        <left style="thin">
          <color indexed="64"/>
        </left>
        <right style="thin">
          <color indexed="64"/>
        </right>
        <top style="thin">
          <color theme="4" tint="0.39997558519241921"/>
        </top>
        <bottom style="thin">
          <color indexed="64"/>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theme="4" tint="0.39997558519241921"/>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border>
        <bottom style="double">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vertical style="double">
          <color indexed="64"/>
        </vertical>
        <horizontal/>
      </border>
    </dxf>
  </dxfs>
  <tableStyles count="0" defaultTableStyle="TableStyleMedium2" defaultPivotStyle="PivotStyleLight16"/>
  <colors>
    <mruColors>
      <color rgb="FFFFFFCC"/>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1512224</xdr:colOff>
      <xdr:row>0</xdr:row>
      <xdr:rowOff>704850</xdr:rowOff>
    </xdr:to>
    <xdr:pic>
      <xdr:nvPicPr>
        <xdr:cNvPr id="2" name="Picture 1">
          <a:extLst>
            <a:ext uri="{FF2B5EF4-FFF2-40B4-BE49-F238E27FC236}">
              <a16:creationId xmlns:a16="http://schemas.microsoft.com/office/drawing/2014/main" id="{912B1C76-DD3C-41F5-BA21-0A0BEAE470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7</xdr:row>
      <xdr:rowOff>19050</xdr:rowOff>
    </xdr:from>
    <xdr:to>
      <xdr:col>1</xdr:col>
      <xdr:colOff>1051214</xdr:colOff>
      <xdr:row>10</xdr:row>
      <xdr:rowOff>114300</xdr:rowOff>
    </xdr:to>
    <xdr:pic>
      <xdr:nvPicPr>
        <xdr:cNvPr id="7" name="Picture 6">
          <a:extLst>
            <a:ext uri="{FF2B5EF4-FFF2-40B4-BE49-F238E27FC236}">
              <a16:creationId xmlns:a16="http://schemas.microsoft.com/office/drawing/2014/main" id="{ECC9CB36-CEE3-4AE0-A3F0-70B3EEEFA3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428750"/>
          <a:ext cx="1489364"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7</xdr:row>
      <xdr:rowOff>19050</xdr:rowOff>
    </xdr:from>
    <xdr:to>
      <xdr:col>1</xdr:col>
      <xdr:colOff>1047404</xdr:colOff>
      <xdr:row>10</xdr:row>
      <xdr:rowOff>114300</xdr:rowOff>
    </xdr:to>
    <xdr:pic>
      <xdr:nvPicPr>
        <xdr:cNvPr id="2" name="Picture 1">
          <a:extLst>
            <a:ext uri="{FF2B5EF4-FFF2-40B4-BE49-F238E27FC236}">
              <a16:creationId xmlns:a16="http://schemas.microsoft.com/office/drawing/2014/main" id="{A7D72CFE-F394-4B9D-AA0D-AF06F1E4C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428750"/>
          <a:ext cx="1489364"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32D0A9-CC68-4E61-B3CD-63F61FED7AD9}" name="Table2262" displayName="Table2262" ref="B55:H71" totalsRowShown="0" headerRowDxfId="47" dataDxfId="45" headerRowBorderDxfId="46" tableBorderDxfId="44" totalsRowBorderDxfId="43">
  <tableColumns count="7">
    <tableColumn id="3" xr3:uid="{031B1BF6-EFF5-4A53-8582-71A5EDA59E03}" name="Sample ID*" dataDxfId="42"/>
    <tableColumn id="1" xr3:uid="{37B73C0C-B2DF-4D3E-84C3-0AAAAF6B7D9F}" name="Index " dataDxfId="41"/>
    <tableColumn id="6" xr3:uid="{47025412-F94D-4834-8795-539768838287}" name="Expected # of cells" dataDxfId="40"/>
    <tableColumn id="7" xr3:uid="{0EA1C337-72FF-4642-B33A-2E5AF1DE75E3}" name="Concentration (nM)" dataDxfId="39"/>
    <tableColumn id="2" xr3:uid="{A1B16A59-D9AE-45D9-86E9-B322CA27E6F4}" name="Volume" dataDxfId="38"/>
    <tableColumn id="4" xr3:uid="{C387BDDC-B181-45D3-B63D-C647723A8E26}" name="Target Pooling Ratio" dataDxfId="37"/>
    <tableColumn id="5" xr3:uid="{9716D180-CEC8-4477-87B4-E65688181C6A}" name="Description" dataDxfId="3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645194-A2E5-40F1-81DF-55D9F92E5178}" name="Table22624" displayName="Table22624" ref="A70:H166" totalsRowShown="0" headerRowDxfId="35" dataDxfId="33" headerRowBorderDxfId="34" tableBorderDxfId="32" totalsRowBorderDxfId="31">
  <tableColumns count="8">
    <tableColumn id="4" xr3:uid="{508F67EA-0206-42DB-84AF-AC482978C5D0}" name="Well" dataDxfId="30"/>
    <tableColumn id="3" xr3:uid="{BF4277C6-F625-4E54-B928-B9A54974A250}" name="Sample ID*" dataDxfId="29">
      <calculatedColumnFormula array="1">_xlfn.IFNA(INDIRECT(CHAR(65+MATCH(_xlfn.NUMBERVALUE(RIGHT(Table22624[[#This Row],[Well]], LEN(Table22624[[#This Row],[Well]])-1)), $B$45:$M$45, 0))&amp;(44+MATCH(LEFT(Table22624[[#This Row],[Well]],1), $A$46:$A$53)), TRUE), "")</calculatedColumnFormula>
    </tableColumn>
    <tableColumn id="1" xr3:uid="{395C0D7E-B2B3-4652-B67C-DBE2B41CA887}" name="Index " dataDxfId="28"/>
    <tableColumn id="6" xr3:uid="{345A0DE2-78BF-47F6-9D8A-9A22D3F36DD8}" name="Expected # of cells" dataDxfId="27"/>
    <tableColumn id="7" xr3:uid="{CC133113-F21A-48CD-9A37-46445C0EF478}" name="Concentration (nM)" dataDxfId="26"/>
    <tableColumn id="2" xr3:uid="{28654F68-1712-485C-B870-F450BF854D4E}" name="Volume" dataDxfId="25"/>
    <tableColumn id="5" xr3:uid="{130D212F-0F8E-43EC-B5F9-83B8B69E4564}" name="Target Pooling Ratio" dataDxfId="24"/>
    <tableColumn id="8" xr3:uid="{8648DDB7-2731-4385-92DF-61FB0EF346DF}" name="Description" dataDxfId="2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D58EBE-B73D-438B-A9F6-D77E9F950E88}" name="Table2" displayName="Table2" ref="A13:F23" totalsRowShown="0">
  <autoFilter ref="A13:F23" xr:uid="{49D58EBE-B73D-438B-A9F6-D77E9F950E88}"/>
  <tableColumns count="6">
    <tableColumn id="1" xr3:uid="{F7DE3202-6E90-4964-8A40-379D6A721E95}" name="Combined Sample Name" dataDxfId="22"/>
    <tableColumn id="2" xr3:uid="{BAA39B86-3221-4B71-8E97-54ED0D3D5DF4}" name="GEX Sample ID"/>
    <tableColumn id="3" xr3:uid="{D7741B36-6833-421F-90D8-1DF6ED8AB431}" name="ATAC Sample ID"/>
    <tableColumn id="4" xr3:uid="{18FB4FE9-75DA-4815-9690-905C045AA352}" name="VDJ Sample ID"/>
    <tableColumn id="5" xr3:uid="{E8845A31-B6C1-4474-BB08-C606ADF23329}" name="Feature Barcode Sample"/>
    <tableColumn id="6" xr3:uid="{79DB6BF4-44A7-4037-8178-463BC44076FD}" name="Feature Barcode 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0353EAB-69F2-4ECB-8081-6625837D2669}" name="Table4" displayName="Table4" ref="A28:F38" totalsRowShown="0">
  <autoFilter ref="A28:F38" xr:uid="{F0353EAB-69F2-4ECB-8081-6625837D2669}"/>
  <tableColumns count="6">
    <tableColumn id="1" xr3:uid="{C5442CA7-68A0-4476-80D7-91BF529C72E1}" name="Sample ID*" dataDxfId="21"/>
    <tableColumn id="2" xr3:uid="{3104F03E-022E-4C1A-887D-88858A0EA845}" name="Subsample ID*"/>
    <tableColumn id="3" xr3:uid="{649FA52F-DCF5-485A-9A3C-DB571042607F}" name="Subsample Type*"/>
    <tableColumn id="4" xr3:uid="{48C53334-BC23-42BD-AA90-95E54C5894DD}" name="Probe Barcode*"/>
    <tableColumn id="5" xr3:uid="{B4BBD3C2-CCE6-4BF0-A8BD-6D4E1166116C}" name="Expected # of Cells"/>
    <tableColumn id="6" xr3:uid="{2C5B8CAB-A477-4725-A7B2-1F9513A1DFB0}" name="Descriptio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amples@seqmatic.com"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4" tint="0.39997558519241921"/>
    <pageSetUpPr fitToPage="1"/>
  </sheetPr>
  <dimension ref="A1:L39"/>
  <sheetViews>
    <sheetView tabSelected="1" zoomScaleNormal="100" workbookViewId="0">
      <selection activeCell="A2" sqref="A2:D2"/>
    </sheetView>
  </sheetViews>
  <sheetFormatPr defaultRowHeight="14.4" x14ac:dyDescent="0.3"/>
  <cols>
    <col min="1" max="1" width="39.33203125" customWidth="1"/>
    <col min="2" max="4" width="25" customWidth="1"/>
    <col min="9" max="9" width="14.109375" bestFit="1" customWidth="1"/>
    <col min="10" max="11" width="11" bestFit="1" customWidth="1"/>
  </cols>
  <sheetData>
    <row r="1" spans="1:12" ht="81" customHeight="1" thickBot="1" x14ac:dyDescent="0.35">
      <c r="A1" s="48"/>
      <c r="B1" s="48"/>
      <c r="C1" s="48"/>
      <c r="D1" s="48"/>
    </row>
    <row r="2" spans="1:12" ht="42" customHeight="1" thickTop="1" x14ac:dyDescent="0.6">
      <c r="A2" s="90" t="s">
        <v>304</v>
      </c>
      <c r="B2" s="90"/>
      <c r="C2" s="90"/>
      <c r="D2" s="90"/>
      <c r="E2" s="46"/>
      <c r="F2" s="46"/>
      <c r="G2" s="46"/>
      <c r="H2" s="46"/>
      <c r="I2" s="46"/>
      <c r="J2" s="46"/>
      <c r="K2" s="46"/>
      <c r="L2" s="46"/>
    </row>
    <row r="4" spans="1:12" ht="18" customHeight="1" x14ac:dyDescent="0.3">
      <c r="A4" s="89" t="s">
        <v>0</v>
      </c>
      <c r="B4" s="89"/>
      <c r="C4" s="89"/>
      <c r="D4" s="89"/>
    </row>
    <row r="5" spans="1:12" s="7" customFormat="1" ht="18" x14ac:dyDescent="0.35">
      <c r="A5" s="89" t="s">
        <v>1</v>
      </c>
      <c r="B5" s="89"/>
      <c r="C5" s="89"/>
      <c r="D5" s="89"/>
    </row>
    <row r="6" spans="1:12" s="7" customFormat="1" ht="18" x14ac:dyDescent="0.35">
      <c r="A6" s="89" t="s">
        <v>2</v>
      </c>
      <c r="B6" s="89"/>
      <c r="C6" s="89"/>
      <c r="D6" s="89"/>
    </row>
    <row r="7" spans="1:12" s="7" customFormat="1" ht="18" x14ac:dyDescent="0.35">
      <c r="A7" s="92" t="s">
        <v>3</v>
      </c>
      <c r="B7" s="92"/>
      <c r="C7" s="92"/>
      <c r="D7" s="92"/>
    </row>
    <row r="8" spans="1:12" x14ac:dyDescent="0.3">
      <c r="A8" s="4"/>
      <c r="B8" s="4"/>
      <c r="C8" s="4"/>
      <c r="D8" s="4"/>
    </row>
    <row r="9" spans="1:12" ht="18" x14ac:dyDescent="0.3">
      <c r="A9" s="22" t="s">
        <v>4</v>
      </c>
      <c r="B9" s="5"/>
      <c r="C9" s="5"/>
      <c r="D9" s="5"/>
    </row>
    <row r="10" spans="1:12" x14ac:dyDescent="0.3">
      <c r="A10" s="91" t="s">
        <v>303</v>
      </c>
      <c r="B10" s="91"/>
      <c r="C10" s="91"/>
      <c r="D10" s="91"/>
    </row>
    <row r="11" spans="1:12" x14ac:dyDescent="0.3">
      <c r="A11" s="91" t="s">
        <v>5</v>
      </c>
      <c r="B11" s="91"/>
      <c r="C11" s="91"/>
      <c r="D11" s="91"/>
    </row>
    <row r="12" spans="1:12" x14ac:dyDescent="0.3">
      <c r="A12" s="91" t="s">
        <v>6</v>
      </c>
      <c r="B12" s="91"/>
      <c r="C12" s="91"/>
      <c r="D12" s="91"/>
    </row>
    <row r="13" spans="1:12" x14ac:dyDescent="0.3">
      <c r="A13" s="91" t="s">
        <v>7</v>
      </c>
      <c r="B13" s="91"/>
      <c r="C13" s="91"/>
      <c r="D13" s="91"/>
    </row>
    <row r="14" spans="1:12" x14ac:dyDescent="0.3">
      <c r="A14" s="4"/>
      <c r="B14" s="4"/>
      <c r="C14" s="4"/>
      <c r="D14" s="4"/>
    </row>
    <row r="15" spans="1:12" ht="18" x14ac:dyDescent="0.3">
      <c r="A15" s="8" t="s">
        <v>8</v>
      </c>
      <c r="B15" s="9"/>
      <c r="C15" s="9"/>
      <c r="D15" s="9"/>
    </row>
    <row r="16" spans="1:12" s="2" customFormat="1" ht="14.4" customHeight="1" x14ac:dyDescent="0.3">
      <c r="A16" s="81" t="s">
        <v>313</v>
      </c>
      <c r="B16" s="45" t="s">
        <v>9</v>
      </c>
      <c r="C16" s="45"/>
      <c r="D16" s="45"/>
    </row>
    <row r="17" spans="1:4" s="2" customFormat="1" x14ac:dyDescent="0.3">
      <c r="A17" s="81" t="s">
        <v>314</v>
      </c>
      <c r="B17" s="45" t="s">
        <v>10</v>
      </c>
      <c r="C17" s="45"/>
      <c r="D17" s="45"/>
    </row>
    <row r="18" spans="1:4" s="2" customFormat="1" x14ac:dyDescent="0.3">
      <c r="A18" s="81" t="s">
        <v>315</v>
      </c>
      <c r="B18" s="45" t="s">
        <v>11</v>
      </c>
      <c r="C18" s="45"/>
      <c r="D18" s="45"/>
    </row>
    <row r="20" spans="1:4" ht="15" customHeight="1" x14ac:dyDescent="0.3">
      <c r="A20" s="85" t="s">
        <v>12</v>
      </c>
      <c r="B20" s="85"/>
      <c r="C20" s="85"/>
      <c r="D20" s="85"/>
    </row>
    <row r="21" spans="1:4" ht="15" customHeight="1" x14ac:dyDescent="0.3">
      <c r="A21" s="85"/>
      <c r="B21" s="85"/>
      <c r="C21" s="85"/>
      <c r="D21" s="85"/>
    </row>
    <row r="22" spans="1:4" x14ac:dyDescent="0.3">
      <c r="A22" s="86" t="s">
        <v>13</v>
      </c>
      <c r="B22" s="86"/>
      <c r="C22" s="86"/>
      <c r="D22" s="86"/>
    </row>
    <row r="23" spans="1:4" x14ac:dyDescent="0.3">
      <c r="A23" s="77"/>
      <c r="B23" s="77"/>
      <c r="C23" s="77"/>
      <c r="D23" s="77"/>
    </row>
    <row r="24" spans="1:4" ht="18" x14ac:dyDescent="0.3">
      <c r="A24" s="78" t="s">
        <v>307</v>
      </c>
      <c r="B24" s="79"/>
      <c r="C24" s="79"/>
      <c r="D24" s="79"/>
    </row>
    <row r="25" spans="1:4" x14ac:dyDescent="0.3">
      <c r="A25" s="80" t="s">
        <v>308</v>
      </c>
      <c r="B25" s="79"/>
      <c r="C25" s="79"/>
      <c r="D25" s="79"/>
    </row>
    <row r="26" spans="1:4" x14ac:dyDescent="0.3">
      <c r="A26" s="80" t="s">
        <v>309</v>
      </c>
      <c r="B26" s="79"/>
      <c r="C26" s="79"/>
      <c r="D26" s="79"/>
    </row>
    <row r="27" spans="1:4" x14ac:dyDescent="0.3">
      <c r="A27" s="80" t="s">
        <v>310</v>
      </c>
      <c r="B27" s="79"/>
      <c r="C27" s="79"/>
      <c r="D27" s="79"/>
    </row>
    <row r="28" spans="1:4" x14ac:dyDescent="0.3">
      <c r="A28" s="80" t="s">
        <v>311</v>
      </c>
      <c r="B28" s="79"/>
      <c r="C28" s="79"/>
      <c r="D28" s="79"/>
    </row>
    <row r="29" spans="1:4" x14ac:dyDescent="0.3">
      <c r="A29" s="80" t="s">
        <v>312</v>
      </c>
      <c r="B29" s="79"/>
      <c r="C29" s="79"/>
      <c r="D29" s="79"/>
    </row>
    <row r="30" spans="1:4" x14ac:dyDescent="0.3">
      <c r="A30" s="3"/>
    </row>
    <row r="31" spans="1:4" ht="15" customHeight="1" x14ac:dyDescent="0.3">
      <c r="A31" s="85" t="s">
        <v>16</v>
      </c>
      <c r="B31" s="85"/>
      <c r="C31" s="85"/>
      <c r="D31" s="85"/>
    </row>
    <row r="32" spans="1:4" ht="15" customHeight="1" x14ac:dyDescent="0.3">
      <c r="A32" s="85"/>
      <c r="B32" s="85"/>
      <c r="C32" s="85"/>
      <c r="D32" s="85"/>
    </row>
    <row r="33" spans="1:12" ht="75" customHeight="1" x14ac:dyDescent="0.3">
      <c r="A33" s="87" t="s">
        <v>17</v>
      </c>
      <c r="B33" s="87"/>
      <c r="C33" s="87"/>
      <c r="D33" s="87"/>
    </row>
    <row r="35" spans="1:12" ht="18" x14ac:dyDescent="0.3">
      <c r="A35" s="88" t="s">
        <v>18</v>
      </c>
      <c r="B35" s="88"/>
      <c r="C35" s="88"/>
      <c r="D35" s="88"/>
    </row>
    <row r="36" spans="1:12" x14ac:dyDescent="0.3">
      <c r="A36" s="6" t="s">
        <v>19</v>
      </c>
      <c r="B36" s="6"/>
      <c r="C36" s="6"/>
      <c r="D36" s="6"/>
    </row>
    <row r="37" spans="1:12" x14ac:dyDescent="0.3">
      <c r="A37" s="6" t="s">
        <v>20</v>
      </c>
      <c r="B37" s="6"/>
      <c r="C37" s="6"/>
      <c r="D37" s="6"/>
    </row>
    <row r="39" spans="1:12" x14ac:dyDescent="0.3">
      <c r="A39" s="84" t="s">
        <v>323</v>
      </c>
      <c r="B39" s="84"/>
      <c r="C39" s="84"/>
      <c r="D39" s="84"/>
      <c r="E39" s="25"/>
      <c r="F39" s="25"/>
      <c r="G39" s="25"/>
      <c r="H39" s="25"/>
      <c r="I39" s="25"/>
      <c r="J39" s="25"/>
      <c r="K39" s="25"/>
      <c r="L39" s="25"/>
    </row>
  </sheetData>
  <mergeCells count="15">
    <mergeCell ref="A4:D4"/>
    <mergeCell ref="A2:D2"/>
    <mergeCell ref="A11:D11"/>
    <mergeCell ref="A12:D12"/>
    <mergeCell ref="A13:D13"/>
    <mergeCell ref="A5:D5"/>
    <mergeCell ref="A6:D6"/>
    <mergeCell ref="A7:D7"/>
    <mergeCell ref="A10:D10"/>
    <mergeCell ref="A39:D39"/>
    <mergeCell ref="A20:D21"/>
    <mergeCell ref="A22:D22"/>
    <mergeCell ref="A31:D32"/>
    <mergeCell ref="A33:D33"/>
    <mergeCell ref="A35:D35"/>
  </mergeCells>
  <printOptions horizontalCentered="1"/>
  <pageMargins left="0.7" right="0.7" top="0.5" bottom="0.25" header="0" footer="0"/>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AC19-CEE3-4D66-A406-16FF7E3BFECA}">
  <sheetPr>
    <tabColor theme="6" tint="0.59999389629810485"/>
    <pageSetUpPr fitToPage="1"/>
  </sheetPr>
  <dimension ref="A1:H71"/>
  <sheetViews>
    <sheetView zoomScaleNormal="100" workbookViewId="0">
      <pane ySplit="7" topLeftCell="A8" activePane="bottomLeft" state="frozen"/>
      <selection pane="bottomLeft" activeCell="C16" sqref="C16"/>
    </sheetView>
  </sheetViews>
  <sheetFormatPr defaultRowHeight="14.4" x14ac:dyDescent="0.3"/>
  <cols>
    <col min="1" max="1" width="6.6640625" bestFit="1" customWidth="1"/>
    <col min="2" max="2" width="29.6640625" customWidth="1"/>
    <col min="3" max="5" width="24.33203125" customWidth="1"/>
    <col min="6" max="6" width="16.109375" customWidth="1"/>
    <col min="7" max="8" width="18.109375" bestFit="1" customWidth="1"/>
  </cols>
  <sheetData>
    <row r="1" spans="1:6" ht="15.6" x14ac:dyDescent="0.3">
      <c r="A1" s="14" t="s">
        <v>21</v>
      </c>
      <c r="B1" s="14"/>
      <c r="C1" s="14"/>
      <c r="D1" s="14"/>
      <c r="E1" s="14"/>
    </row>
    <row r="2" spans="1:6" ht="15.6" customHeight="1" x14ac:dyDescent="0.3">
      <c r="A2" s="93" t="s">
        <v>0</v>
      </c>
      <c r="B2" s="93"/>
      <c r="C2" s="93"/>
      <c r="D2" s="93"/>
      <c r="E2" s="93"/>
    </row>
    <row r="3" spans="1:6" ht="15.6" x14ac:dyDescent="0.3">
      <c r="A3" s="15" t="s">
        <v>1</v>
      </c>
      <c r="B3" s="15"/>
      <c r="C3" s="15"/>
      <c r="D3" s="15"/>
      <c r="E3" s="15"/>
    </row>
    <row r="4" spans="1:6" ht="15.6" customHeight="1" x14ac:dyDescent="0.3">
      <c r="A4" s="93" t="s">
        <v>2</v>
      </c>
      <c r="B4" s="93"/>
      <c r="C4" s="93"/>
      <c r="D4" s="93"/>
      <c r="E4" s="93"/>
    </row>
    <row r="5" spans="1:6" ht="15.6" customHeight="1" x14ac:dyDescent="0.3">
      <c r="A5" s="93" t="s">
        <v>22</v>
      </c>
      <c r="B5" s="93"/>
      <c r="C5" s="93"/>
      <c r="D5" s="93"/>
      <c r="E5" s="93"/>
    </row>
    <row r="6" spans="1:6" x14ac:dyDescent="0.3">
      <c r="C6" s="25"/>
      <c r="D6" s="25"/>
      <c r="E6" s="25"/>
    </row>
    <row r="7" spans="1:6" ht="18.75" customHeight="1" x14ac:dyDescent="0.3">
      <c r="A7" s="108" t="s">
        <v>46</v>
      </c>
      <c r="B7" s="108"/>
      <c r="C7" s="108"/>
      <c r="D7" s="108"/>
      <c r="E7" s="108"/>
      <c r="F7" s="108"/>
    </row>
    <row r="8" spans="1:6" x14ac:dyDescent="0.3">
      <c r="C8" s="107" t="str">
        <f>Instructions!A39</f>
        <v>SeqMatic Sample Submission Form Version 2.0.8 - Single Cell Unpooled - October  2025</v>
      </c>
      <c r="D8" s="107"/>
      <c r="E8" s="107"/>
      <c r="F8" s="107"/>
    </row>
    <row r="9" spans="1:6" s="16" customFormat="1" ht="15.6" x14ac:dyDescent="0.3">
      <c r="C9" s="20" t="s">
        <v>23</v>
      </c>
      <c r="D9" s="82" t="s">
        <v>24</v>
      </c>
      <c r="E9" s="14" t="s">
        <v>25</v>
      </c>
    </row>
    <row r="10" spans="1:6" s="16" customFormat="1" ht="15.6" x14ac:dyDescent="0.3">
      <c r="C10" s="14"/>
      <c r="D10" s="82" t="str">
        <f>Instructions!A16</f>
        <v>48383 Fremont Blvd</v>
      </c>
      <c r="E10" s="18" t="s">
        <v>26</v>
      </c>
    </row>
    <row r="11" spans="1:6" s="16" customFormat="1" ht="15.6" x14ac:dyDescent="0.3">
      <c r="C11" s="14"/>
      <c r="D11" s="82" t="str">
        <f>Instructions!A17</f>
        <v>Suite 120</v>
      </c>
      <c r="E11" s="18"/>
    </row>
    <row r="12" spans="1:6" s="16" customFormat="1" ht="16.2" thickBot="1" x14ac:dyDescent="0.35">
      <c r="A12" s="49"/>
      <c r="B12" s="49"/>
      <c r="C12" s="50"/>
      <c r="D12" s="83" t="str">
        <f>Instructions!A18</f>
        <v>Fremont, CA 94538</v>
      </c>
      <c r="E12" s="49"/>
      <c r="F12" s="49"/>
    </row>
    <row r="13" spans="1:6" s="16" customFormat="1" ht="24" customHeight="1" thickTop="1" x14ac:dyDescent="0.3">
      <c r="A13" s="106" t="str">
        <f>C23&amp;IF(C19="Express"," Express","")&amp;" Submission Form for "&amp;IF(OR(C33="Other", ISBLANK(C33)), "Single Cell", C33)&amp;" Unpooled Samples"</f>
        <v xml:space="preserve"> Submission Form for Single Cell Unpooled Samples</v>
      </c>
      <c r="B13" s="106"/>
      <c r="C13" s="106"/>
      <c r="D13" s="106"/>
      <c r="E13" s="106"/>
      <c r="F13" s="106"/>
    </row>
    <row r="14" spans="1:6" s="16" customFormat="1" ht="48" customHeight="1" x14ac:dyDescent="0.3">
      <c r="A14" s="106"/>
      <c r="B14" s="106"/>
      <c r="C14" s="106"/>
      <c r="D14" s="106"/>
      <c r="E14" s="106"/>
      <c r="F14" s="106"/>
    </row>
    <row r="15" spans="1:6" ht="21" x14ac:dyDescent="0.4">
      <c r="A15" s="94" t="s">
        <v>27</v>
      </c>
      <c r="B15" s="94"/>
      <c r="C15" s="94"/>
      <c r="D15" s="94"/>
      <c r="E15" s="94"/>
      <c r="F15" s="94"/>
    </row>
    <row r="16" spans="1:6" ht="15.6" x14ac:dyDescent="0.3">
      <c r="A16" s="102" t="s">
        <v>28</v>
      </c>
      <c r="B16" s="102"/>
      <c r="C16" s="10"/>
      <c r="D16" s="1" t="s">
        <v>29</v>
      </c>
      <c r="E16" s="17"/>
    </row>
    <row r="17" spans="1:6" ht="15.6" x14ac:dyDescent="0.3">
      <c r="A17" s="102" t="s">
        <v>30</v>
      </c>
      <c r="B17" s="102"/>
      <c r="C17" s="10"/>
      <c r="D17" s="1" t="s">
        <v>31</v>
      </c>
      <c r="E17" s="17"/>
    </row>
    <row r="18" spans="1:6" ht="15.6" x14ac:dyDescent="0.3">
      <c r="A18" s="102" t="s">
        <v>32</v>
      </c>
      <c r="B18" s="102"/>
      <c r="C18" s="10"/>
      <c r="D18" s="1" t="s">
        <v>33</v>
      </c>
      <c r="E18" s="17"/>
    </row>
    <row r="19" spans="1:6" ht="15.6" x14ac:dyDescent="0.3">
      <c r="A19" s="102" t="s">
        <v>34</v>
      </c>
      <c r="B19" s="102"/>
      <c r="C19" s="10"/>
      <c r="D19" s="1" t="s">
        <v>35</v>
      </c>
      <c r="E19" s="17"/>
    </row>
    <row r="21" spans="1:6" ht="21" x14ac:dyDescent="0.4">
      <c r="A21" s="71" t="s">
        <v>36</v>
      </c>
      <c r="B21" s="71"/>
      <c r="C21" s="71"/>
      <c r="D21" s="71"/>
      <c r="E21" s="71"/>
      <c r="F21" s="71"/>
    </row>
    <row r="22" spans="1:6" ht="15.6" x14ac:dyDescent="0.3">
      <c r="A22" s="103" t="s">
        <v>37</v>
      </c>
      <c r="B22" s="104"/>
      <c r="C22" s="19"/>
      <c r="D22" s="26" t="s">
        <v>59</v>
      </c>
      <c r="E22" s="27"/>
      <c r="F22" s="28"/>
    </row>
    <row r="23" spans="1:6" ht="15.6" x14ac:dyDescent="0.3">
      <c r="A23" s="103" t="s">
        <v>38</v>
      </c>
      <c r="B23" s="103"/>
      <c r="C23" s="19"/>
      <c r="D23" s="26" t="str">
        <f>_xlfn.TEXTJOIN(", ", TRUE, 'Run Types'!A1:F1)</f>
        <v>MiSeq, NextSeq 550, NextSeq 2000, NovaSeq 6000, NovaSeq X</v>
      </c>
      <c r="E23" s="27"/>
      <c r="F23" s="28"/>
    </row>
    <row r="24" spans="1:6" ht="15.6" x14ac:dyDescent="0.3">
      <c r="A24" s="103" t="s">
        <v>39</v>
      </c>
      <c r="B24" s="103"/>
      <c r="C24" s="19"/>
      <c r="D24" s="26" t="str">
        <f>IF(C24&lt;&gt;"","Select from dropdown","Choose instrumentation first, then select from dropdown")</f>
        <v>Choose instrumentation first, then select from dropdown</v>
      </c>
      <c r="E24" s="27"/>
      <c r="F24" s="28"/>
    </row>
    <row r="25" spans="1:6" ht="15.6" x14ac:dyDescent="0.3">
      <c r="A25" s="103" t="s">
        <v>161</v>
      </c>
      <c r="B25" s="103"/>
      <c r="C25" s="19" t="str">
        <f>IF(C23&lt;&gt;"", IFERROR(IF(SEARCH("Lane", C24),""),VLOOKUP(C24,'Run Types'!L2:M20,2,FALSE)), "")</f>
        <v/>
      </c>
      <c r="D25" s="96" t="str">
        <f>IFERROR(IF(SEARCH("Lane", C23), "Select from dropdown", ""), "Auto-populated based on flow cell type")</f>
        <v>Auto-populated based on flow cell type</v>
      </c>
      <c r="E25" s="97"/>
      <c r="F25" s="98"/>
    </row>
    <row r="26" spans="1:6" ht="15.6" x14ac:dyDescent="0.3">
      <c r="A26" s="105" t="s">
        <v>60</v>
      </c>
      <c r="B26" s="105"/>
      <c r="C26" s="19">
        <f>_xlfn.IFNA(HLOOKUP(IF($C$33="Parse", $C$36, $C$34), Dropdowns!$A$12:$Y$17, 2, FALSE), 0)</f>
        <v>0</v>
      </c>
      <c r="D26" s="26" t="s">
        <v>61</v>
      </c>
      <c r="E26" s="27"/>
      <c r="F26" s="28"/>
    </row>
    <row r="27" spans="1:6" ht="15.6" x14ac:dyDescent="0.3">
      <c r="A27" s="103" t="s">
        <v>62</v>
      </c>
      <c r="B27" s="104"/>
      <c r="C27" s="19">
        <f>_xlfn.IFNA(HLOOKUP(IF($C$33="Parse", $C$36, $C$34), Dropdowns!$A$12:$Y$17, 3, FALSE), 0)</f>
        <v>0</v>
      </c>
      <c r="D27" s="26" t="s">
        <v>61</v>
      </c>
      <c r="E27" s="27"/>
      <c r="F27" s="28"/>
    </row>
    <row r="28" spans="1:6" ht="15.6" x14ac:dyDescent="0.3">
      <c r="A28" s="103" t="s">
        <v>63</v>
      </c>
      <c r="B28" s="104"/>
      <c r="C28" s="19">
        <f>_xlfn.IFNA(HLOOKUP(IF($C$33="Parse", $C$36, $C$34), Dropdowns!$A$12:$Y$17, 4, FALSE),0)</f>
        <v>0</v>
      </c>
      <c r="D28" s="26" t="s">
        <v>61</v>
      </c>
      <c r="E28" s="27"/>
      <c r="F28" s="28"/>
    </row>
    <row r="29" spans="1:6" ht="15.6" x14ac:dyDescent="0.3">
      <c r="A29" s="103" t="s">
        <v>64</v>
      </c>
      <c r="B29" s="104"/>
      <c r="C29" s="19">
        <f>_xlfn.IFNA(HLOOKUP(IF($C$33="Parse", $C$36, $C$34), Dropdowns!$A$12:$Y$17, 5, FALSE), 0)</f>
        <v>0</v>
      </c>
      <c r="D29" s="26" t="s">
        <v>61</v>
      </c>
      <c r="E29" s="27"/>
      <c r="F29" s="28"/>
    </row>
    <row r="30" spans="1:6" ht="15.6" x14ac:dyDescent="0.3">
      <c r="A30" s="103" t="s">
        <v>40</v>
      </c>
      <c r="B30" s="104"/>
      <c r="C30" s="21">
        <v>0.02</v>
      </c>
      <c r="D30" s="29" t="str">
        <f>IF(C30="","",IF(C30=0,"0% PhiX is not recommended. Please explain reasoning in comments",IF(C30="Unsure","Consult with SeqMatic before submission","")))</f>
        <v/>
      </c>
      <c r="E30" s="30"/>
      <c r="F30" s="31"/>
    </row>
    <row r="32" spans="1:6" ht="21" x14ac:dyDescent="0.4">
      <c r="A32" s="71" t="s">
        <v>47</v>
      </c>
      <c r="B32" s="71"/>
      <c r="C32" s="71"/>
      <c r="D32" s="71"/>
      <c r="E32" s="71"/>
      <c r="F32" s="71"/>
    </row>
    <row r="33" spans="1:7" ht="15.6" x14ac:dyDescent="0.3">
      <c r="A33" s="103" t="s">
        <v>48</v>
      </c>
      <c r="B33" s="104"/>
      <c r="C33" s="19"/>
      <c r="D33" s="96" t="str">
        <f>IF(C33="Other","Please describe in comments section below",_xlfn.TEXTJOIN(", ",TRUE,Dropdowns!A2:A4))</f>
        <v>10X, Parse, Other</v>
      </c>
      <c r="E33" s="97"/>
      <c r="F33" s="98"/>
    </row>
    <row r="34" spans="1:7" ht="15.6" x14ac:dyDescent="0.3">
      <c r="A34" s="103" t="s">
        <v>50</v>
      </c>
      <c r="B34" s="104"/>
      <c r="C34" s="19"/>
      <c r="D34" s="96" t="str">
        <f>IF(AND(IFERROR(FIND("ATAC",C34),-1)&gt;0,C23="NovaSeq X Lane"),"ERR: ATAC Libraries cannot be run on NovaSeq X Lanes. Choose full flow cell.", "Choose from dropdown")</f>
        <v>Choose from dropdown</v>
      </c>
      <c r="E34" s="97"/>
      <c r="F34" s="98"/>
    </row>
    <row r="35" spans="1:7" ht="16.5" customHeight="1" x14ac:dyDescent="0.3">
      <c r="A35" s="103" t="s">
        <v>52</v>
      </c>
      <c r="B35" s="104"/>
      <c r="C35" s="19"/>
      <c r="D35" s="96" t="s">
        <v>53</v>
      </c>
      <c r="E35" s="97"/>
      <c r="F35" s="98"/>
    </row>
    <row r="36" spans="1:7" ht="15.6" x14ac:dyDescent="0.3">
      <c r="A36" s="103" t="s">
        <v>54</v>
      </c>
      <c r="B36" s="104"/>
      <c r="C36" s="19"/>
      <c r="D36" s="26" t="s">
        <v>53</v>
      </c>
      <c r="E36" s="27" t="str">
        <f>IF(C33="Parse", "UDI EC is required for TCR libraries","")</f>
        <v/>
      </c>
      <c r="F36" s="28"/>
      <c r="G36" s="44"/>
    </row>
    <row r="37" spans="1:7" x14ac:dyDescent="0.3">
      <c r="A37" s="72" t="s">
        <v>55</v>
      </c>
      <c r="B37" s="72"/>
      <c r="C37" s="72"/>
      <c r="D37" s="72"/>
      <c r="E37" s="72"/>
      <c r="F37" s="72"/>
    </row>
    <row r="38" spans="1:7" ht="21" x14ac:dyDescent="0.4">
      <c r="A38" s="71" t="s">
        <v>56</v>
      </c>
      <c r="B38" s="71"/>
      <c r="C38" s="71"/>
      <c r="D38" s="71"/>
      <c r="E38" s="71"/>
      <c r="F38" s="71"/>
    </row>
    <row r="39" spans="1:7" ht="15.6" x14ac:dyDescent="0.3">
      <c r="A39" s="103" t="s">
        <v>57</v>
      </c>
      <c r="B39" s="104"/>
      <c r="C39" s="19"/>
      <c r="D39" s="96"/>
      <c r="E39" s="97"/>
      <c r="F39" s="98"/>
    </row>
    <row r="40" spans="1:7" ht="15.6" x14ac:dyDescent="0.3">
      <c r="A40" s="103" t="s">
        <v>58</v>
      </c>
      <c r="B40" s="104"/>
      <c r="C40" s="19"/>
      <c r="D40" s="96" t="str">
        <f>IF(C40="Low","Higher PhiX percentage is required","GEX, ATAC, TCR = High, Feature Barcode, VDJ = Low")</f>
        <v>GEX, ATAC, TCR = High, Feature Barcode, VDJ = Low</v>
      </c>
      <c r="E40" s="97"/>
      <c r="F40" s="98"/>
    </row>
    <row r="42" spans="1:7" ht="21" x14ac:dyDescent="0.4">
      <c r="A42" s="94" t="s">
        <v>42</v>
      </c>
      <c r="B42" s="94"/>
      <c r="C42" s="94"/>
      <c r="D42" s="94"/>
      <c r="E42" s="94"/>
      <c r="F42" s="94"/>
    </row>
    <row r="43" spans="1:7" ht="60" customHeight="1" x14ac:dyDescent="0.3">
      <c r="A43" s="99"/>
      <c r="B43" s="100"/>
      <c r="C43" s="100"/>
      <c r="D43" s="100"/>
      <c r="E43" s="100"/>
      <c r="F43" s="100"/>
    </row>
    <row r="44" spans="1:7" ht="15.75" customHeight="1" x14ac:dyDescent="0.3"/>
    <row r="45" spans="1:7" ht="21" x14ac:dyDescent="0.4">
      <c r="A45" s="94" t="s">
        <v>43</v>
      </c>
      <c r="B45" s="94"/>
      <c r="C45" s="94"/>
      <c r="D45" s="94"/>
      <c r="E45" s="94"/>
      <c r="F45" s="94"/>
    </row>
    <row r="46" spans="1:7" x14ac:dyDescent="0.3">
      <c r="A46" s="110" t="s">
        <v>298</v>
      </c>
      <c r="B46" s="110"/>
      <c r="C46" s="110"/>
      <c r="D46" s="110"/>
      <c r="E46" s="110"/>
      <c r="F46" s="110"/>
    </row>
    <row r="47" spans="1:7" ht="28.95" customHeight="1" x14ac:dyDescent="0.55000000000000004">
      <c r="A47" s="36"/>
      <c r="B47" s="36"/>
      <c r="C47" s="36"/>
      <c r="D47" s="36"/>
      <c r="E47" s="36"/>
      <c r="F47" s="36"/>
    </row>
    <row r="48" spans="1:7" ht="14.4" customHeight="1" x14ac:dyDescent="0.3">
      <c r="A48" s="120" t="s">
        <v>66</v>
      </c>
      <c r="B48" s="121"/>
      <c r="C48" s="47" t="str">
        <f>IF($C$33="10X", Dropdowns!A28, IF($C$33="Parse", Dropdowns!D28, ""))</f>
        <v/>
      </c>
      <c r="D48" s="111" t="str">
        <f>IF($C$33="10X", Dropdowns!B28, IF($C$33="Parse", Dropdowns!E28, ""))</f>
        <v/>
      </c>
      <c r="E48" s="112"/>
      <c r="F48" s="113"/>
    </row>
    <row r="49" spans="1:8" ht="14.4" customHeight="1" x14ac:dyDescent="0.3">
      <c r="A49" s="122"/>
      <c r="B49" s="123"/>
      <c r="C49" s="47" t="str">
        <f>IF($C$33="10X", Dropdowns!A29, IF($C$33="Parse", Dropdowns!D29, ""))</f>
        <v/>
      </c>
      <c r="D49" s="114" t="str">
        <f>IF($C$33="10X", Dropdowns!B29, IF($C$33="Parse", Dropdowns!E29, ""))</f>
        <v/>
      </c>
      <c r="E49" s="115"/>
      <c r="F49" s="116"/>
    </row>
    <row r="50" spans="1:8" ht="14.4" customHeight="1" x14ac:dyDescent="0.3">
      <c r="A50" s="122"/>
      <c r="B50" s="123"/>
      <c r="C50" s="47" t="str">
        <f>IF($C$33="10X", Dropdowns!A30, IF($C$33="Parse", Dropdowns!D30, ""))</f>
        <v/>
      </c>
      <c r="D50" s="114" t="str">
        <f>IF($C$33="10X", Dropdowns!B30, IF($C$33="Parse", Dropdowns!E30, ""))</f>
        <v/>
      </c>
      <c r="E50" s="115"/>
      <c r="F50" s="116"/>
    </row>
    <row r="51" spans="1:8" ht="14.4" customHeight="1" x14ac:dyDescent="0.3">
      <c r="A51" s="122"/>
      <c r="B51" s="123"/>
      <c r="C51" s="47" t="str">
        <f>IF($C$33="10X", Dropdowns!A31, IF($C$33="Parse", Dropdowns!D31, ""))</f>
        <v/>
      </c>
      <c r="D51" s="114" t="str">
        <f>IF($C$33="10X", Dropdowns!B31, IF($C$33="Parse", Dropdowns!E31, ""))</f>
        <v/>
      </c>
      <c r="E51" s="115"/>
      <c r="F51" s="116"/>
    </row>
    <row r="52" spans="1:8" ht="14.4" customHeight="1" x14ac:dyDescent="0.3">
      <c r="A52" s="122"/>
      <c r="B52" s="123"/>
      <c r="C52" s="47" t="str">
        <f>IF($C$33="10X", Dropdowns!A32, IF($C$33="Parse", Dropdowns!D32, ""))</f>
        <v/>
      </c>
      <c r="D52" s="114" t="str">
        <f>IF($C$33="10X", Dropdowns!B32, IF($C$33="Parse", Dropdowns!E32, ""))</f>
        <v/>
      </c>
      <c r="E52" s="115"/>
      <c r="F52" s="116"/>
    </row>
    <row r="53" spans="1:8" ht="14.4" customHeight="1" x14ac:dyDescent="0.3">
      <c r="A53" s="124"/>
      <c r="B53" s="125"/>
      <c r="C53" s="47" t="str">
        <f>IF($C$33="10X", Dropdowns!A33, IF($C$33="Parse", Dropdowns!D33, ""))</f>
        <v/>
      </c>
      <c r="D53" s="117" t="str">
        <f>IF($C$33="10X", Dropdowns!B33, IF($C$33="Parse", Dropdowns!E33, ""))</f>
        <v/>
      </c>
      <c r="E53" s="118"/>
      <c r="F53" s="119"/>
    </row>
    <row r="54" spans="1:8" ht="31.8" thickBot="1" x14ac:dyDescent="0.65">
      <c r="A54" s="95"/>
      <c r="B54" s="109"/>
      <c r="C54" s="109"/>
      <c r="D54" s="109"/>
      <c r="E54" s="109"/>
      <c r="F54" s="95"/>
    </row>
    <row r="55" spans="1:8" ht="15.6" thickTop="1" thickBot="1" x14ac:dyDescent="0.35">
      <c r="A55" s="24" t="str">
        <f>IFERROR(IF(SEARCH("Xp",C46),"Lane #","Tube #"),"Tube #")</f>
        <v>Tube #</v>
      </c>
      <c r="B55" s="42" t="s">
        <v>44</v>
      </c>
      <c r="C55" s="42" t="s">
        <v>67</v>
      </c>
      <c r="D55" s="43" t="s">
        <v>68</v>
      </c>
      <c r="E55" s="69" t="s">
        <v>296</v>
      </c>
      <c r="F55" s="67" t="s">
        <v>297</v>
      </c>
      <c r="G55" s="76" t="s">
        <v>198</v>
      </c>
      <c r="H55" s="67" t="s">
        <v>45</v>
      </c>
    </row>
    <row r="56" spans="1:8" ht="15" thickTop="1" x14ac:dyDescent="0.3">
      <c r="A56" s="57">
        <v>1</v>
      </c>
      <c r="B56" s="40"/>
      <c r="C56" s="11"/>
      <c r="D56" s="11"/>
      <c r="E56" s="73"/>
      <c r="F56" s="73"/>
      <c r="G56" s="73"/>
      <c r="H56" s="73"/>
    </row>
    <row r="57" spans="1:8" x14ac:dyDescent="0.3">
      <c r="A57" s="12">
        <v>2</v>
      </c>
      <c r="B57" s="23"/>
      <c r="C57" s="12"/>
      <c r="D57" s="12"/>
      <c r="E57" s="74"/>
      <c r="F57" s="74"/>
      <c r="G57" s="74"/>
      <c r="H57" s="74"/>
    </row>
    <row r="58" spans="1:8" x14ac:dyDescent="0.3">
      <c r="A58" s="58">
        <v>3</v>
      </c>
      <c r="B58" s="23"/>
      <c r="C58" s="12"/>
      <c r="D58" s="12"/>
      <c r="E58" s="74"/>
      <c r="F58" s="74"/>
      <c r="G58" s="74"/>
      <c r="H58" s="74"/>
    </row>
    <row r="59" spans="1:8" x14ac:dyDescent="0.3">
      <c r="A59" s="12">
        <v>4</v>
      </c>
      <c r="B59" s="23"/>
      <c r="C59" s="12"/>
      <c r="D59" s="12"/>
      <c r="E59" s="74"/>
      <c r="F59" s="74"/>
      <c r="G59" s="74"/>
      <c r="H59" s="74"/>
    </row>
    <row r="60" spans="1:8" x14ac:dyDescent="0.3">
      <c r="A60" s="58">
        <v>5</v>
      </c>
      <c r="B60" s="23"/>
      <c r="C60" s="12"/>
      <c r="D60" s="12"/>
      <c r="E60" s="74"/>
      <c r="F60" s="74"/>
      <c r="G60" s="74"/>
      <c r="H60" s="74"/>
    </row>
    <row r="61" spans="1:8" x14ac:dyDescent="0.3">
      <c r="A61" s="12">
        <v>6</v>
      </c>
      <c r="B61" s="23"/>
      <c r="C61" s="12"/>
      <c r="D61" s="12"/>
      <c r="E61" s="74"/>
      <c r="F61" s="74"/>
      <c r="G61" s="74"/>
      <c r="H61" s="74"/>
    </row>
    <row r="62" spans="1:8" x14ac:dyDescent="0.3">
      <c r="A62" s="58">
        <v>7</v>
      </c>
      <c r="B62" s="23"/>
      <c r="C62" s="12"/>
      <c r="D62" s="12"/>
      <c r="E62" s="74"/>
      <c r="F62" s="74"/>
      <c r="G62" s="74"/>
      <c r="H62" s="74"/>
    </row>
    <row r="63" spans="1:8" x14ac:dyDescent="0.3">
      <c r="A63" s="12">
        <v>8</v>
      </c>
      <c r="B63" s="23"/>
      <c r="C63" s="12"/>
      <c r="D63" s="12"/>
      <c r="E63" s="74"/>
      <c r="F63" s="74"/>
      <c r="G63" s="74"/>
      <c r="H63" s="74"/>
    </row>
    <row r="64" spans="1:8" x14ac:dyDescent="0.3">
      <c r="A64" s="58">
        <v>9</v>
      </c>
      <c r="B64" s="23"/>
      <c r="C64" s="12"/>
      <c r="D64" s="12"/>
      <c r="E64" s="73"/>
      <c r="F64" s="73"/>
      <c r="G64" s="73"/>
      <c r="H64" s="73"/>
    </row>
    <row r="65" spans="1:8" x14ac:dyDescent="0.3">
      <c r="A65" s="12">
        <v>10</v>
      </c>
      <c r="B65" s="23"/>
      <c r="C65" s="12"/>
      <c r="D65" s="12"/>
      <c r="E65" s="74"/>
      <c r="F65" s="74"/>
      <c r="G65" s="74"/>
      <c r="H65" s="74"/>
    </row>
    <row r="66" spans="1:8" x14ac:dyDescent="0.3">
      <c r="A66" s="58">
        <v>11</v>
      </c>
      <c r="B66" s="23"/>
      <c r="C66" s="12"/>
      <c r="D66" s="12"/>
      <c r="E66" s="74"/>
      <c r="F66" s="74"/>
      <c r="G66" s="74"/>
      <c r="H66" s="74"/>
    </row>
    <row r="67" spans="1:8" x14ac:dyDescent="0.3">
      <c r="A67" s="12">
        <v>12</v>
      </c>
      <c r="B67" s="23"/>
      <c r="C67" s="12"/>
      <c r="D67" s="12"/>
      <c r="E67" s="74"/>
      <c r="F67" s="74"/>
      <c r="G67" s="74"/>
      <c r="H67" s="74"/>
    </row>
    <row r="68" spans="1:8" x14ac:dyDescent="0.3">
      <c r="A68" s="58">
        <v>13</v>
      </c>
      <c r="B68" s="32"/>
      <c r="C68" s="33"/>
      <c r="D68" s="33"/>
      <c r="E68" s="74"/>
      <c r="F68" s="74"/>
      <c r="G68" s="74"/>
      <c r="H68" s="74"/>
    </row>
    <row r="69" spans="1:8" x14ac:dyDescent="0.3">
      <c r="A69" s="12">
        <v>14</v>
      </c>
      <c r="B69" s="32"/>
      <c r="C69" s="33"/>
      <c r="D69" s="33"/>
      <c r="E69" s="74"/>
      <c r="F69" s="74"/>
      <c r="G69" s="74"/>
      <c r="H69" s="74"/>
    </row>
    <row r="70" spans="1:8" x14ac:dyDescent="0.3">
      <c r="A70" s="58">
        <v>15</v>
      </c>
      <c r="B70" s="32"/>
      <c r="C70" s="33"/>
      <c r="D70" s="33"/>
      <c r="E70" s="74"/>
      <c r="F70" s="74"/>
      <c r="G70" s="74"/>
      <c r="H70" s="74"/>
    </row>
    <row r="71" spans="1:8" x14ac:dyDescent="0.3">
      <c r="A71" s="12">
        <v>16</v>
      </c>
      <c r="B71" s="34"/>
      <c r="C71" s="35"/>
      <c r="D71" s="35"/>
      <c r="E71" s="75"/>
      <c r="F71" s="75"/>
      <c r="G71" s="75"/>
      <c r="H71" s="75"/>
    </row>
  </sheetData>
  <mergeCells count="44">
    <mergeCell ref="A54:F54"/>
    <mergeCell ref="A42:F42"/>
    <mergeCell ref="A43:F43"/>
    <mergeCell ref="A45:F45"/>
    <mergeCell ref="A46:F46"/>
    <mergeCell ref="D48:F48"/>
    <mergeCell ref="D49:F49"/>
    <mergeCell ref="D50:F50"/>
    <mergeCell ref="D51:F51"/>
    <mergeCell ref="D52:F52"/>
    <mergeCell ref="D53:F53"/>
    <mergeCell ref="A48:B53"/>
    <mergeCell ref="A2:E2"/>
    <mergeCell ref="A4:E4"/>
    <mergeCell ref="A5:E5"/>
    <mergeCell ref="A13:F14"/>
    <mergeCell ref="A15:F15"/>
    <mergeCell ref="C8:F8"/>
    <mergeCell ref="A7:F7"/>
    <mergeCell ref="A39:B39"/>
    <mergeCell ref="A40:B40"/>
    <mergeCell ref="A33:B33"/>
    <mergeCell ref="A34:B34"/>
    <mergeCell ref="A35:B35"/>
    <mergeCell ref="A36:B36"/>
    <mergeCell ref="D33:F33"/>
    <mergeCell ref="D34:F34"/>
    <mergeCell ref="D35:F35"/>
    <mergeCell ref="D39:F39"/>
    <mergeCell ref="D40:F40"/>
    <mergeCell ref="A28:B28"/>
    <mergeCell ref="A29:B29"/>
    <mergeCell ref="A30:B30"/>
    <mergeCell ref="A22:B22"/>
    <mergeCell ref="A27:B27"/>
    <mergeCell ref="A26:B26"/>
    <mergeCell ref="A25:B25"/>
    <mergeCell ref="A24:B24"/>
    <mergeCell ref="A23:B23"/>
    <mergeCell ref="A19:B19"/>
    <mergeCell ref="A18:B18"/>
    <mergeCell ref="A17:B17"/>
    <mergeCell ref="A16:B16"/>
    <mergeCell ref="D25:F25"/>
  </mergeCells>
  <phoneticPr fontId="23" type="noConversion"/>
  <conditionalFormatting sqref="A56:A71">
    <cfRule type="duplicateValues" dxfId="20" priority="2"/>
  </conditionalFormatting>
  <conditionalFormatting sqref="B56:B71">
    <cfRule type="duplicateValues" dxfId="19" priority="3"/>
  </conditionalFormatting>
  <conditionalFormatting sqref="C16:C19 E16:E19">
    <cfRule type="containsBlanks" dxfId="18" priority="26">
      <formula>LEN(TRIM(C16))=0</formula>
    </cfRule>
  </conditionalFormatting>
  <conditionalFormatting sqref="C19">
    <cfRule type="cellIs" dxfId="17" priority="25" operator="equal">
      <formula>"Express"</formula>
    </cfRule>
  </conditionalFormatting>
  <conditionalFormatting sqref="C22:C30 C39:C40">
    <cfRule type="containsBlanks" dxfId="16" priority="7">
      <formula>LEN(TRIM(C22))=0</formula>
    </cfRule>
  </conditionalFormatting>
  <conditionalFormatting sqref="C33:C36">
    <cfRule type="containsBlanks" dxfId="15" priority="1">
      <formula>LEN(TRIM(C33))=0</formula>
    </cfRule>
  </conditionalFormatting>
  <conditionalFormatting sqref="C56:C71">
    <cfRule type="duplicateValues" dxfId="14" priority="37"/>
  </conditionalFormatting>
  <conditionalFormatting sqref="D24:F25">
    <cfRule type="containsText" dxfId="13" priority="8" operator="containsText" text="sheets">
      <formula>NOT(ISERROR(SEARCH("sheets",D24)))</formula>
    </cfRule>
  </conditionalFormatting>
  <conditionalFormatting sqref="D34:F36">
    <cfRule type="containsText" dxfId="12" priority="16" operator="containsText" text="Please">
      <formula>NOT(ISERROR(SEARCH("Please",D34)))</formula>
    </cfRule>
  </conditionalFormatting>
  <dataValidations count="10">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56:B71" xr:uid="{85BCA229-5A52-4C1F-B8EB-01845D747FF0}">
      <formula1>ISNUMBER(SUMPRODUCT(SEARCH(MID(B56,ROW(INDIRECT("1:"&amp;LEN(B56))),1),"0123456789abcdefghijklmnopqrstuvwxyzABCDEFGHIJKLMNOPQRSTUVWXYZ-_")))</formula1>
    </dataValidation>
    <dataValidation type="whole" allowBlank="1" showInputMessage="1" showErrorMessage="1" error="Read length must be a numerical value." sqref="C26:C29" xr:uid="{1658B053-9129-4A18-AA7B-57F8D6665393}">
      <formula1>0</formula1>
      <formula2>401</formula2>
    </dataValidation>
    <dataValidation type="list" errorStyle="warning" allowBlank="1" showInputMessage="1" showErrorMessage="1" sqref="C36" xr:uid="{ACBE7A92-ECD1-40C6-BAD3-D28FBBF31A9C}">
      <formula1>INDIRECT("IndexType_"&amp;$C$33)</formula1>
    </dataValidation>
    <dataValidation type="list" allowBlank="1" showInputMessage="1" showErrorMessage="1" sqref="C40" xr:uid="{673CE984-57E1-40CC-BE75-F13056622B89}">
      <formula1>"High,Low"</formula1>
    </dataValidation>
    <dataValidation type="list" allowBlank="1" showInputMessage="1" showErrorMessage="1" sqref="C19" xr:uid="{6CE14BF5-36EB-4022-8A24-4FC3A3CB60DD}">
      <formula1>"Standard, Express"</formula1>
    </dataValidation>
    <dataValidation type="list" allowBlank="1" showInputMessage="1" showErrorMessage="1" sqref="C35" xr:uid="{8F7ED0B9-CBE2-4744-9F12-E77F0623FDA5}">
      <formula1>"qPCR,Qubit,Bioanalyzer,TapeStation,None,Other"</formula1>
    </dataValidation>
    <dataValidation type="whole" operator="greaterThanOrEqual" allowBlank="1" showInputMessage="1" showErrorMessage="1" sqref="C39" xr:uid="{AD7D58AE-97D8-4F69-850A-FC4554F3FE63}">
      <formula1>0</formula1>
    </dataValidation>
    <dataValidation allowBlank="1" error="Please provide full nucleotide sequence (e.g. TAGATCGC). _x000a_Do not use index codes (e.g. 501)" promptTitle="Info" prompt="Please provide full nucleotide sequence (e.g. TAGATCGC). _x000a_Do not use index codes (e.g. 501)" sqref="C56:D71" xr:uid="{03BC6973-852D-4384-A712-3372CBDF8985}"/>
    <dataValidation type="list" allowBlank="1" showInputMessage="1" showErrorMessage="1" sqref="C34:C35" xr:uid="{A34E5201-110E-4F12-9484-013DA9569231}">
      <formula1>INDIRECT("LibraryPrepKit_"&amp;$C$33)</formula1>
    </dataValidation>
    <dataValidation type="whole" operator="greaterThanOrEqual" allowBlank="1" showInputMessage="1" showErrorMessage="1" sqref="C25" xr:uid="{49BF0990-F8FA-4A06-BAC1-09E20894B6A4}">
      <formula1>1</formula1>
    </dataValidation>
  </dataValidations>
  <hyperlinks>
    <hyperlink ref="E10" r:id="rId1" xr:uid="{AC949217-958D-4D9B-A36E-9D0562F6395E}"/>
  </hyperlinks>
  <pageMargins left="0.25" right="0.25" top="0.75" bottom="0.75" header="0.3" footer="0.3"/>
  <pageSetup scale="78" orientation="portrait" r:id="rId2"/>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F7571865-6ABB-4034-8300-CF138DA702CC}">
          <x14:formula1>
            <xm:f>'Run Types'!$H$2:$H$12</xm:f>
          </x14:formula1>
          <xm:sqref>C30 C34:C36 C39:C40</xm:sqref>
        </x14:dataValidation>
        <x14:dataValidation type="list" allowBlank="1" showInputMessage="1" showErrorMessage="1" xr:uid="{F5A455C3-A24B-4A5D-BC7E-8043E7343844}">
          <x14:formula1>
            <xm:f>_xlfn.ANCHORARRAY(Dropdowns!$G$19)</xm:f>
          </x14:formula1>
          <xm:sqref>C24</xm:sqref>
        </x14:dataValidation>
        <x14:dataValidation type="list" allowBlank="1" showInputMessage="1" showErrorMessage="1" xr:uid="{BE19E576-AB04-41D0-B498-31C8DA7F5A28}">
          <x14:formula1>
            <xm:f>Dropdowns!$A$2:$A$4</xm:f>
          </x14:formula1>
          <xm:sqref>C33</xm:sqref>
        </x14:dataValidation>
        <x14:dataValidation type="list" allowBlank="1" showInputMessage="1" showErrorMessage="1" xr:uid="{67CD918C-49D8-42CB-BB2F-8FB7A9167CB1}">
          <x14:formula1>
            <xm:f>Dropdowns!$A$18:$E$18</xm:f>
          </x14:formula1>
          <xm:sqref>C23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FE4A0-4248-495B-B30E-8A89FD730965}">
  <sheetPr>
    <tabColor theme="6" tint="0.59999389629810485"/>
    <pageSetUpPr fitToPage="1"/>
  </sheetPr>
  <dimension ref="A1:M166"/>
  <sheetViews>
    <sheetView zoomScaleNormal="100" workbookViewId="0">
      <pane ySplit="7" topLeftCell="A10" activePane="bottomLeft" state="frozen"/>
      <selection pane="bottomLeft" activeCell="C16" sqref="C16"/>
    </sheetView>
  </sheetViews>
  <sheetFormatPr defaultRowHeight="14.4" x14ac:dyDescent="0.3"/>
  <cols>
    <col min="1" max="1" width="6.6640625" customWidth="1"/>
    <col min="2" max="2" width="29.6640625" customWidth="1"/>
    <col min="3" max="5" width="24.33203125" customWidth="1"/>
    <col min="6" max="6" width="16.109375" customWidth="1"/>
    <col min="7" max="7" width="18.109375" bestFit="1" customWidth="1"/>
    <col min="8" max="8" width="18.33203125" customWidth="1"/>
  </cols>
  <sheetData>
    <row r="1" spans="1:6" ht="15.6" x14ac:dyDescent="0.3">
      <c r="A1" s="14" t="s">
        <v>21</v>
      </c>
      <c r="B1" s="14"/>
      <c r="C1" s="14"/>
      <c r="D1" s="14"/>
      <c r="E1" s="14"/>
    </row>
    <row r="2" spans="1:6" ht="15.6" x14ac:dyDescent="0.3">
      <c r="A2" s="93" t="s">
        <v>0</v>
      </c>
      <c r="B2" s="93"/>
      <c r="C2" s="93"/>
      <c r="D2" s="93"/>
      <c r="E2" s="93"/>
    </row>
    <row r="3" spans="1:6" ht="15.6" x14ac:dyDescent="0.3">
      <c r="A3" s="15" t="s">
        <v>1</v>
      </c>
      <c r="B3" s="15"/>
      <c r="C3" s="15"/>
      <c r="D3" s="15"/>
      <c r="E3" s="15"/>
    </row>
    <row r="4" spans="1:6" ht="15.6" x14ac:dyDescent="0.3">
      <c r="A4" s="93" t="s">
        <v>2</v>
      </c>
      <c r="B4" s="93"/>
      <c r="C4" s="93"/>
      <c r="D4" s="93"/>
      <c r="E4" s="93"/>
    </row>
    <row r="5" spans="1:6" ht="15.6" x14ac:dyDescent="0.3">
      <c r="A5" s="93" t="s">
        <v>22</v>
      </c>
      <c r="B5" s="93"/>
      <c r="C5" s="93"/>
      <c r="D5" s="93"/>
      <c r="E5" s="93"/>
    </row>
    <row r="6" spans="1:6" x14ac:dyDescent="0.3">
      <c r="C6" s="25"/>
      <c r="D6" s="25"/>
      <c r="E6" s="25"/>
    </row>
    <row r="7" spans="1:6" ht="18.75" customHeight="1" x14ac:dyDescent="0.3">
      <c r="A7" s="108" t="s">
        <v>46</v>
      </c>
      <c r="B7" s="108"/>
      <c r="C7" s="108"/>
      <c r="D7" s="108"/>
      <c r="E7" s="108"/>
      <c r="F7" s="108"/>
    </row>
    <row r="8" spans="1:6" x14ac:dyDescent="0.3">
      <c r="C8" s="107" t="str">
        <f>Instructions!A39</f>
        <v>SeqMatic Sample Submission Form Version 2.0.8 - Single Cell Unpooled - October  2025</v>
      </c>
      <c r="D8" s="107"/>
      <c r="E8" s="107"/>
      <c r="F8" s="107"/>
    </row>
    <row r="9" spans="1:6" s="16" customFormat="1" ht="15.6" x14ac:dyDescent="0.3">
      <c r="C9" s="20" t="s">
        <v>23</v>
      </c>
      <c r="D9" s="82" t="s">
        <v>24</v>
      </c>
      <c r="E9" s="14" t="s">
        <v>25</v>
      </c>
    </row>
    <row r="10" spans="1:6" s="16" customFormat="1" ht="15.6" x14ac:dyDescent="0.3">
      <c r="C10" s="14"/>
      <c r="D10" s="82" t="str">
        <f>Instructions!A16</f>
        <v>48383 Fremont Blvd</v>
      </c>
      <c r="E10" s="18" t="s">
        <v>26</v>
      </c>
    </row>
    <row r="11" spans="1:6" s="16" customFormat="1" ht="15.6" x14ac:dyDescent="0.3">
      <c r="C11" s="14"/>
      <c r="D11" s="82" t="str">
        <f>Instructions!A17</f>
        <v>Suite 120</v>
      </c>
      <c r="E11" s="18"/>
    </row>
    <row r="12" spans="1:6" s="16" customFormat="1" ht="16.2" thickBot="1" x14ac:dyDescent="0.35">
      <c r="A12" s="49"/>
      <c r="B12" s="49"/>
      <c r="C12" s="50"/>
      <c r="D12" s="83" t="str">
        <f>Instructions!A18</f>
        <v>Fremont, CA 94538</v>
      </c>
      <c r="E12" s="49"/>
      <c r="F12" s="49"/>
    </row>
    <row r="13" spans="1:6" s="16" customFormat="1" ht="24" customHeight="1" thickTop="1" x14ac:dyDescent="0.3">
      <c r="A13" s="106" t="str">
        <f>C23&amp;IF(C19="Express"," Express","")&amp;" Submission Form for "&amp;IF(OR(C33="Other", ISBLANK(C33)), "Single Cell", C33)&amp;" Unpooled Samples"</f>
        <v xml:space="preserve"> Submission Form for Single Cell Unpooled Samples</v>
      </c>
      <c r="B13" s="106"/>
      <c r="C13" s="106"/>
      <c r="D13" s="106"/>
      <c r="E13" s="106"/>
      <c r="F13" s="106"/>
    </row>
    <row r="14" spans="1:6" s="16" customFormat="1" ht="48" customHeight="1" x14ac:dyDescent="0.3">
      <c r="A14" s="106"/>
      <c r="B14" s="106"/>
      <c r="C14" s="106"/>
      <c r="D14" s="106"/>
      <c r="E14" s="106"/>
      <c r="F14" s="106"/>
    </row>
    <row r="15" spans="1:6" ht="21" x14ac:dyDescent="0.4">
      <c r="A15" s="94" t="s">
        <v>27</v>
      </c>
      <c r="B15" s="94"/>
      <c r="C15" s="94"/>
      <c r="D15" s="94"/>
      <c r="E15" s="94"/>
      <c r="F15" s="94"/>
    </row>
    <row r="16" spans="1:6" ht="15.6" x14ac:dyDescent="0.3">
      <c r="A16" s="102" t="s">
        <v>28</v>
      </c>
      <c r="B16" s="126"/>
      <c r="C16" s="10"/>
      <c r="D16" s="1" t="s">
        <v>29</v>
      </c>
      <c r="E16" s="17"/>
    </row>
    <row r="17" spans="1:6" ht="15.6" x14ac:dyDescent="0.3">
      <c r="A17" s="102" t="s">
        <v>30</v>
      </c>
      <c r="B17" s="126"/>
      <c r="C17" s="10"/>
      <c r="D17" s="1" t="s">
        <v>31</v>
      </c>
      <c r="E17" s="17"/>
    </row>
    <row r="18" spans="1:6" ht="15.6" x14ac:dyDescent="0.3">
      <c r="A18" s="102" t="s">
        <v>32</v>
      </c>
      <c r="B18" s="126"/>
      <c r="C18" s="10"/>
      <c r="D18" s="1" t="s">
        <v>33</v>
      </c>
      <c r="E18" s="17"/>
    </row>
    <row r="19" spans="1:6" ht="15.6" x14ac:dyDescent="0.3">
      <c r="A19" s="102" t="s">
        <v>34</v>
      </c>
      <c r="B19" s="126"/>
      <c r="C19" s="10"/>
      <c r="D19" s="1" t="s">
        <v>35</v>
      </c>
      <c r="E19" s="17"/>
    </row>
    <row r="21" spans="1:6" ht="21" x14ac:dyDescent="0.4">
      <c r="A21" s="94" t="s">
        <v>36</v>
      </c>
      <c r="B21" s="94"/>
      <c r="C21" s="94"/>
      <c r="D21" s="94"/>
      <c r="E21" s="94"/>
      <c r="F21" s="94"/>
    </row>
    <row r="22" spans="1:6" ht="15.6" x14ac:dyDescent="0.3">
      <c r="A22" s="103" t="s">
        <v>37</v>
      </c>
      <c r="B22" s="104"/>
      <c r="C22" s="19"/>
      <c r="D22" s="26" t="s">
        <v>59</v>
      </c>
      <c r="E22" s="27"/>
      <c r="F22" s="28"/>
    </row>
    <row r="23" spans="1:6" ht="15.6" x14ac:dyDescent="0.3">
      <c r="A23" s="103" t="s">
        <v>38</v>
      </c>
      <c r="B23" s="104"/>
      <c r="C23" s="19"/>
      <c r="D23" s="26" t="str">
        <f>_xlfn.TEXTJOIN(", ", TRUE, 'Run Types'!A1:F1)</f>
        <v>MiSeq, NextSeq 550, NextSeq 2000, NovaSeq 6000, NovaSeq X</v>
      </c>
      <c r="E23" s="27"/>
      <c r="F23" s="28"/>
    </row>
    <row r="24" spans="1:6" ht="15.6" x14ac:dyDescent="0.3">
      <c r="A24" s="103" t="s">
        <v>39</v>
      </c>
      <c r="B24" s="104"/>
      <c r="C24" s="19"/>
      <c r="D24" s="26" t="str">
        <f>IF(C24&lt;&gt;"","Select from dropdown","Choose instrumentation first, then select from dropdown")</f>
        <v>Choose instrumentation first, then select from dropdown</v>
      </c>
      <c r="E24" s="27"/>
      <c r="F24" s="28"/>
    </row>
    <row r="25" spans="1:6" ht="15.6" x14ac:dyDescent="0.3">
      <c r="A25" s="103" t="s">
        <v>161</v>
      </c>
      <c r="B25" s="104"/>
      <c r="C25" s="19" t="str">
        <f>IF(C23&lt;&gt;"", IFERROR(IF(SEARCH("Lane", C24),""),VLOOKUP(C24,'Run Types'!L2:M20,2,FALSE)), "")</f>
        <v/>
      </c>
      <c r="D25" s="96" t="str">
        <f>IFERROR(IF(SEARCH("Lane", C23), "Select from dropdown", ""), "Auto-populated based on flow cell type")</f>
        <v>Auto-populated based on flow cell type</v>
      </c>
      <c r="E25" s="97"/>
      <c r="F25" s="98"/>
    </row>
    <row r="26" spans="1:6" ht="15.6" x14ac:dyDescent="0.3">
      <c r="A26" s="105" t="s">
        <v>60</v>
      </c>
      <c r="B26" s="127"/>
      <c r="C26" s="19">
        <f>_xlfn.IFNA(HLOOKUP(IF($C$33="Parse", $C$36, $C$34), Dropdowns!$A$12:$Y$17, 2, FALSE), 0)</f>
        <v>0</v>
      </c>
      <c r="D26" s="26" t="s">
        <v>61</v>
      </c>
      <c r="E26" s="27"/>
      <c r="F26" s="28"/>
    </row>
    <row r="27" spans="1:6" ht="15.6" x14ac:dyDescent="0.3">
      <c r="A27" s="103" t="s">
        <v>62</v>
      </c>
      <c r="B27" s="104"/>
      <c r="C27" s="19">
        <f>_xlfn.IFNA(HLOOKUP(IF($C$33="Parse", $C$36, $C$34), Dropdowns!$A$12:$Y$17, 3, FALSE), 0)</f>
        <v>0</v>
      </c>
      <c r="D27" s="26" t="s">
        <v>61</v>
      </c>
      <c r="E27" s="27"/>
      <c r="F27" s="28"/>
    </row>
    <row r="28" spans="1:6" ht="15.6" x14ac:dyDescent="0.3">
      <c r="A28" s="103" t="s">
        <v>63</v>
      </c>
      <c r="B28" s="104"/>
      <c r="C28" s="19">
        <f>_xlfn.IFNA(HLOOKUP(IF($C$33="Parse", $C$36, $C$34), Dropdowns!$A$12:$Y$17, 4, FALSE),0)</f>
        <v>0</v>
      </c>
      <c r="D28" s="26" t="s">
        <v>61</v>
      </c>
      <c r="E28" s="27"/>
      <c r="F28" s="28"/>
    </row>
    <row r="29" spans="1:6" ht="15.6" x14ac:dyDescent="0.3">
      <c r="A29" s="103" t="s">
        <v>64</v>
      </c>
      <c r="B29" s="104"/>
      <c r="C29" s="19">
        <f>_xlfn.IFNA(HLOOKUP(IF($C$33="Parse", $C$36, $C$34), Dropdowns!$A$12:$Y$17, 5, FALSE), 0)</f>
        <v>0</v>
      </c>
      <c r="D29" s="26" t="s">
        <v>61</v>
      </c>
      <c r="E29" s="27"/>
      <c r="F29" s="28"/>
    </row>
    <row r="30" spans="1:6" ht="15.6" x14ac:dyDescent="0.3">
      <c r="A30" s="103" t="s">
        <v>40</v>
      </c>
      <c r="B30" s="104"/>
      <c r="C30" s="21">
        <v>0.02</v>
      </c>
      <c r="D30" s="29" t="str">
        <f>IF(C30="","",IF(C30=0,"0% PhiX is not recommended. Please explain reasoning in comments",IF(C30="Unsure","Consult with SeqMatic before submission","")))</f>
        <v/>
      </c>
      <c r="E30" s="30"/>
      <c r="F30" s="31"/>
    </row>
    <row r="32" spans="1:6" ht="21" x14ac:dyDescent="0.4">
      <c r="A32" s="94" t="s">
        <v>47</v>
      </c>
      <c r="B32" s="94"/>
      <c r="C32" s="94"/>
      <c r="D32" s="94"/>
      <c r="E32" s="94"/>
      <c r="F32" s="94"/>
    </row>
    <row r="33" spans="1:13" ht="15.6" x14ac:dyDescent="0.3">
      <c r="A33" s="103" t="s">
        <v>48</v>
      </c>
      <c r="B33" s="104"/>
      <c r="C33" s="19"/>
      <c r="D33" s="96" t="str">
        <f>IF(C33="Other","Please describe in comments section below",_xlfn.TEXTJOIN(", ",TRUE,Dropdowns!A2:A4))</f>
        <v>10X, Parse, Other</v>
      </c>
      <c r="E33" s="97"/>
      <c r="F33" s="98"/>
    </row>
    <row r="34" spans="1:13" ht="15.6" x14ac:dyDescent="0.3">
      <c r="A34" s="103" t="s">
        <v>50</v>
      </c>
      <c r="B34" s="104"/>
      <c r="C34" s="19"/>
      <c r="D34" s="96" t="str">
        <f>IF(AND(IFERROR(FIND("ATAC",C34),-1)&gt;0,C23="NovaSeq X Lane"),"ERR: ATAC Libraries cannot be run on NovaSeq X Lanes. Choose full flow cell.", "Choose from dropdown")</f>
        <v>Choose from dropdown</v>
      </c>
      <c r="E34" s="97"/>
      <c r="F34" s="98"/>
    </row>
    <row r="35" spans="1:13" ht="16.5" customHeight="1" x14ac:dyDescent="0.3">
      <c r="A35" s="103" t="s">
        <v>52</v>
      </c>
      <c r="B35" s="104"/>
      <c r="C35" s="19"/>
      <c r="D35" s="96" t="s">
        <v>53</v>
      </c>
      <c r="E35" s="97"/>
      <c r="F35" s="98"/>
    </row>
    <row r="36" spans="1:13" ht="15.6" x14ac:dyDescent="0.3">
      <c r="A36" s="103" t="s">
        <v>54</v>
      </c>
      <c r="B36" s="104"/>
      <c r="C36" s="19"/>
      <c r="D36" s="26" t="s">
        <v>53</v>
      </c>
      <c r="E36" s="27" t="str">
        <f>IF(C33="Parse", "UDI EC is required for TCR libraries","")</f>
        <v/>
      </c>
      <c r="F36" s="28"/>
      <c r="G36" s="44"/>
    </row>
    <row r="37" spans="1:13" x14ac:dyDescent="0.3">
      <c r="A37" s="101" t="s">
        <v>55</v>
      </c>
      <c r="B37" s="101"/>
      <c r="C37" s="101"/>
      <c r="D37" s="101"/>
      <c r="E37" s="101"/>
      <c r="F37" s="101"/>
    </row>
    <row r="38" spans="1:13" ht="21" x14ac:dyDescent="0.4">
      <c r="A38" s="94" t="s">
        <v>56</v>
      </c>
      <c r="B38" s="94"/>
      <c r="C38" s="94"/>
      <c r="D38" s="94"/>
      <c r="E38" s="94"/>
      <c r="F38" s="94"/>
    </row>
    <row r="39" spans="1:13" ht="15.6" x14ac:dyDescent="0.3">
      <c r="A39" s="103" t="s">
        <v>57</v>
      </c>
      <c r="B39" s="104"/>
      <c r="C39" s="19"/>
      <c r="D39" s="96"/>
      <c r="E39" s="97"/>
      <c r="F39" s="98"/>
    </row>
    <row r="40" spans="1:13" ht="15.6" x14ac:dyDescent="0.3">
      <c r="A40" s="103" t="s">
        <v>58</v>
      </c>
      <c r="B40" s="104"/>
      <c r="C40" s="19"/>
      <c r="D40" s="96" t="str">
        <f>IF(C40="Low","Higher PhiX percentage is required","GEX, ATAC, TCR = High, Feature Barcode, VDJ = Low")</f>
        <v>GEX, ATAC, TCR = High, Feature Barcode, VDJ = Low</v>
      </c>
      <c r="E40" s="97"/>
      <c r="F40" s="98"/>
    </row>
    <row r="42" spans="1:13" ht="21" x14ac:dyDescent="0.4">
      <c r="A42" s="94" t="s">
        <v>41</v>
      </c>
      <c r="B42" s="94"/>
      <c r="C42" s="94"/>
      <c r="D42" s="94"/>
      <c r="E42" s="94"/>
      <c r="F42" s="94"/>
    </row>
    <row r="43" spans="1:13" x14ac:dyDescent="0.3">
      <c r="A43" s="84" t="s">
        <v>195</v>
      </c>
      <c r="B43" s="84"/>
      <c r="C43" s="84"/>
      <c r="D43" s="84"/>
      <c r="E43" s="84"/>
      <c r="F43" s="84"/>
    </row>
    <row r="44" spans="1:13" x14ac:dyDescent="0.3">
      <c r="A44" s="84" t="s">
        <v>196</v>
      </c>
      <c r="B44" s="84"/>
      <c r="C44" s="84"/>
      <c r="D44" s="84"/>
      <c r="E44" s="84"/>
      <c r="F44" s="84"/>
    </row>
    <row r="45" spans="1:13" x14ac:dyDescent="0.3">
      <c r="A45" s="55"/>
      <c r="B45" s="66">
        <v>1</v>
      </c>
      <c r="C45" s="66">
        <v>2</v>
      </c>
      <c r="D45" s="66">
        <v>3</v>
      </c>
      <c r="E45" s="66">
        <v>4</v>
      </c>
      <c r="F45" s="66">
        <v>5</v>
      </c>
      <c r="G45" s="66">
        <v>6</v>
      </c>
      <c r="H45" s="66">
        <v>7</v>
      </c>
      <c r="I45" s="66">
        <v>8</v>
      </c>
      <c r="J45" s="66">
        <v>9</v>
      </c>
      <c r="K45" s="66">
        <v>10</v>
      </c>
      <c r="L45" s="66">
        <v>11</v>
      </c>
      <c r="M45" s="66">
        <v>12</v>
      </c>
    </row>
    <row r="46" spans="1:13" x14ac:dyDescent="0.3">
      <c r="A46" s="56" t="s">
        <v>187</v>
      </c>
      <c r="B46" s="23"/>
      <c r="C46" s="23"/>
      <c r="D46" s="23"/>
      <c r="E46" s="23"/>
      <c r="F46" s="23"/>
      <c r="G46" s="23"/>
      <c r="H46" s="23"/>
      <c r="I46" s="23"/>
      <c r="J46" s="23"/>
      <c r="K46" s="23"/>
      <c r="L46" s="23"/>
      <c r="M46" s="23"/>
    </row>
    <row r="47" spans="1:13" x14ac:dyDescent="0.3">
      <c r="A47" s="56" t="s">
        <v>188</v>
      </c>
      <c r="B47" s="23"/>
      <c r="C47" s="23"/>
      <c r="D47" s="23"/>
      <c r="E47" s="23"/>
      <c r="F47" s="23"/>
      <c r="G47" s="23"/>
      <c r="H47" s="23"/>
      <c r="I47" s="23"/>
      <c r="J47" s="23"/>
      <c r="K47" s="23"/>
      <c r="L47" s="23"/>
      <c r="M47" s="23"/>
    </row>
    <row r="48" spans="1:13" x14ac:dyDescent="0.3">
      <c r="A48" s="56" t="s">
        <v>189</v>
      </c>
      <c r="B48" s="23"/>
      <c r="C48" s="23"/>
      <c r="D48" s="23"/>
      <c r="E48" s="23"/>
      <c r="F48" s="23"/>
      <c r="G48" s="23"/>
      <c r="H48" s="23"/>
      <c r="I48" s="23"/>
      <c r="J48" s="23"/>
      <c r="K48" s="23"/>
      <c r="L48" s="23"/>
      <c r="M48" s="23"/>
    </row>
    <row r="49" spans="1:13" x14ac:dyDescent="0.3">
      <c r="A49" s="56" t="s">
        <v>190</v>
      </c>
      <c r="B49" s="23"/>
      <c r="C49" s="23"/>
      <c r="D49" s="23"/>
      <c r="E49" s="23"/>
      <c r="F49" s="23"/>
      <c r="G49" s="23"/>
      <c r="H49" s="23"/>
      <c r="I49" s="23"/>
      <c r="J49" s="23"/>
      <c r="K49" s="23"/>
      <c r="L49" s="23"/>
      <c r="M49" s="23"/>
    </row>
    <row r="50" spans="1:13" x14ac:dyDescent="0.3">
      <c r="A50" s="56" t="s">
        <v>191</v>
      </c>
      <c r="B50" s="23"/>
      <c r="C50" s="23"/>
      <c r="D50" s="23"/>
      <c r="E50" s="23"/>
      <c r="F50" s="23"/>
      <c r="G50" s="23"/>
      <c r="H50" s="23"/>
      <c r="I50" s="23"/>
      <c r="J50" s="23"/>
      <c r="K50" s="23"/>
      <c r="L50" s="23"/>
      <c r="M50" s="23"/>
    </row>
    <row r="51" spans="1:13" x14ac:dyDescent="0.3">
      <c r="A51" s="56" t="s">
        <v>192</v>
      </c>
      <c r="B51" s="23"/>
      <c r="C51" s="23"/>
      <c r="D51" s="23"/>
      <c r="E51" s="23"/>
      <c r="F51" s="23"/>
      <c r="G51" s="23"/>
      <c r="H51" s="23"/>
      <c r="I51" s="23"/>
      <c r="J51" s="23"/>
      <c r="K51" s="23"/>
      <c r="L51" s="23"/>
      <c r="M51" s="23"/>
    </row>
    <row r="52" spans="1:13" x14ac:dyDescent="0.3">
      <c r="A52" s="56" t="s">
        <v>193</v>
      </c>
      <c r="B52" s="23"/>
      <c r="C52" s="23"/>
      <c r="D52" s="23"/>
      <c r="E52" s="23"/>
      <c r="F52" s="23"/>
      <c r="G52" s="23"/>
      <c r="H52" s="23"/>
      <c r="I52" s="23"/>
      <c r="J52" s="23"/>
      <c r="K52" s="23"/>
      <c r="L52" s="23"/>
      <c r="M52" s="23"/>
    </row>
    <row r="53" spans="1:13" x14ac:dyDescent="0.3">
      <c r="A53" s="56" t="s">
        <v>194</v>
      </c>
      <c r="B53" s="23"/>
      <c r="C53" s="23"/>
      <c r="D53" s="23"/>
      <c r="E53" s="23"/>
      <c r="F53" s="23"/>
      <c r="G53" s="23"/>
      <c r="H53" s="23"/>
      <c r="I53" s="23"/>
      <c r="J53" s="23"/>
      <c r="K53" s="23"/>
      <c r="L53" s="23"/>
      <c r="M53" s="23"/>
    </row>
    <row r="54" spans="1:13" x14ac:dyDescent="0.3">
      <c r="A54" s="128"/>
      <c r="B54" s="128"/>
      <c r="C54" s="128"/>
      <c r="D54" s="128"/>
      <c r="E54" s="128"/>
      <c r="F54" s="128"/>
    </row>
    <row r="55" spans="1:13" x14ac:dyDescent="0.3">
      <c r="A55" s="128"/>
      <c r="B55" s="128"/>
      <c r="C55" s="128"/>
      <c r="D55" s="128"/>
      <c r="E55" s="128"/>
      <c r="F55" s="128"/>
    </row>
    <row r="56" spans="1:13" x14ac:dyDescent="0.3">
      <c r="A56" s="129"/>
      <c r="B56" s="129"/>
      <c r="C56" s="129"/>
      <c r="D56" s="129"/>
      <c r="E56" s="129"/>
    </row>
    <row r="57" spans="1:13" ht="21" x14ac:dyDescent="0.4">
      <c r="A57" s="94" t="s">
        <v>42</v>
      </c>
      <c r="B57" s="94"/>
      <c r="C57" s="94"/>
      <c r="D57" s="94"/>
      <c r="E57" s="94"/>
      <c r="F57" s="94"/>
    </row>
    <row r="58" spans="1:13" ht="60" customHeight="1" x14ac:dyDescent="0.3">
      <c r="A58" s="99"/>
      <c r="B58" s="100"/>
      <c r="C58" s="100"/>
      <c r="D58" s="100"/>
      <c r="E58" s="100"/>
      <c r="F58" s="100"/>
    </row>
    <row r="59" spans="1:13" ht="15.75" customHeight="1" x14ac:dyDescent="0.3"/>
    <row r="60" spans="1:13" ht="21" x14ac:dyDescent="0.4">
      <c r="A60" s="94" t="s">
        <v>43</v>
      </c>
      <c r="B60" s="94"/>
      <c r="C60" s="94"/>
      <c r="D60" s="94"/>
      <c r="E60" s="94"/>
      <c r="F60" s="94"/>
    </row>
    <row r="61" spans="1:13" x14ac:dyDescent="0.3">
      <c r="A61" s="110" t="s">
        <v>65</v>
      </c>
      <c r="B61" s="110"/>
      <c r="C61" s="110"/>
      <c r="D61" s="110"/>
      <c r="E61" s="110"/>
      <c r="F61" s="110"/>
    </row>
    <row r="62" spans="1:13" ht="28.95" customHeight="1" x14ac:dyDescent="0.55000000000000004">
      <c r="A62" s="36"/>
      <c r="B62" s="36"/>
      <c r="C62" s="36"/>
      <c r="D62" s="36"/>
      <c r="E62" s="36"/>
      <c r="F62" s="36"/>
    </row>
    <row r="63" spans="1:13" ht="14.4" customHeight="1" x14ac:dyDescent="0.3">
      <c r="A63" s="120" t="s">
        <v>66</v>
      </c>
      <c r="B63" s="121"/>
      <c r="C63" s="47" t="str">
        <f>IF($C$33="10X", Dropdowns!A28, IF($C$33="Parse", Dropdowns!D28, ""))</f>
        <v/>
      </c>
      <c r="D63" s="111" t="str">
        <f>IF($C$33="10X", Dropdowns!B28, IF($C$33="Parse", Dropdowns!E28, ""))</f>
        <v/>
      </c>
      <c r="E63" s="112"/>
      <c r="F63" s="113"/>
    </row>
    <row r="64" spans="1:13" ht="14.4" customHeight="1" x14ac:dyDescent="0.3">
      <c r="A64" s="122"/>
      <c r="B64" s="123"/>
      <c r="C64" s="47" t="str">
        <f>IF($C$33="10X", Dropdowns!A29, IF($C$33="Parse", Dropdowns!D29, ""))</f>
        <v/>
      </c>
      <c r="D64" s="114" t="str">
        <f>IF($C$33="10X", Dropdowns!B29, IF($C$33="Parse", Dropdowns!E29, ""))</f>
        <v/>
      </c>
      <c r="E64" s="115"/>
      <c r="F64" s="116"/>
    </row>
    <row r="65" spans="1:8" ht="14.4" customHeight="1" x14ac:dyDescent="0.3">
      <c r="A65" s="122"/>
      <c r="B65" s="123"/>
      <c r="C65" s="47" t="str">
        <f>IF($C$33="10X", Dropdowns!A30, IF($C$33="Parse", Dropdowns!D30, ""))</f>
        <v/>
      </c>
      <c r="D65" s="114" t="str">
        <f>IF($C$33="10X", Dropdowns!B30, IF($C$33="Parse", Dropdowns!E30, ""))</f>
        <v/>
      </c>
      <c r="E65" s="115"/>
      <c r="F65" s="116"/>
    </row>
    <row r="66" spans="1:8" ht="14.4" customHeight="1" x14ac:dyDescent="0.3">
      <c r="A66" s="122"/>
      <c r="B66" s="123"/>
      <c r="C66" s="47" t="str">
        <f>IF($C$33="10X", Dropdowns!A31, IF($C$33="Parse", Dropdowns!D31, ""))</f>
        <v/>
      </c>
      <c r="D66" s="114" t="str">
        <f>IF($C$33="10X", Dropdowns!B31, IF($C$33="Parse", Dropdowns!E31, ""))</f>
        <v/>
      </c>
      <c r="E66" s="115"/>
      <c r="F66" s="116"/>
    </row>
    <row r="67" spans="1:8" ht="14.4" customHeight="1" x14ac:dyDescent="0.3">
      <c r="A67" s="122"/>
      <c r="B67" s="123"/>
      <c r="C67" s="47" t="str">
        <f>IF($C$33="10X", Dropdowns!A32, IF($C$33="Parse", Dropdowns!D32, ""))</f>
        <v/>
      </c>
      <c r="D67" s="114" t="str">
        <f>IF($C$33="10X", Dropdowns!B32, IF($C$33="Parse", Dropdowns!E32, ""))</f>
        <v/>
      </c>
      <c r="E67" s="115"/>
      <c r="F67" s="116"/>
    </row>
    <row r="68" spans="1:8" ht="14.4" customHeight="1" x14ac:dyDescent="0.3">
      <c r="A68" s="124"/>
      <c r="B68" s="125"/>
      <c r="C68" s="47" t="str">
        <f>IF($C$33="10X", Dropdowns!A33, IF($C$33="Parse", Dropdowns!D33, ""))</f>
        <v/>
      </c>
      <c r="D68" s="117" t="str">
        <f>IF($C$33="10X", Dropdowns!B33, IF($C$33="Parse", Dropdowns!E33, ""))</f>
        <v/>
      </c>
      <c r="E68" s="118"/>
      <c r="F68" s="119"/>
    </row>
    <row r="69" spans="1:8" ht="31.8" thickBot="1" x14ac:dyDescent="0.65">
      <c r="A69" s="95"/>
      <c r="B69" s="109"/>
      <c r="C69" s="109"/>
      <c r="D69" s="109"/>
      <c r="E69" s="109"/>
      <c r="F69" s="109"/>
    </row>
    <row r="70" spans="1:8" ht="15.6" thickTop="1" thickBot="1" x14ac:dyDescent="0.35">
      <c r="A70" s="61" t="s">
        <v>199</v>
      </c>
      <c r="B70" s="42" t="s">
        <v>44</v>
      </c>
      <c r="C70" s="42" t="s">
        <v>67</v>
      </c>
      <c r="D70" s="43" t="s">
        <v>68</v>
      </c>
      <c r="E70" s="69" t="s">
        <v>296</v>
      </c>
      <c r="F70" s="67" t="s">
        <v>297</v>
      </c>
      <c r="G70" s="76" t="s">
        <v>198</v>
      </c>
      <c r="H70" s="67" t="s">
        <v>45</v>
      </c>
    </row>
    <row r="71" spans="1:8" ht="15" thickTop="1" x14ac:dyDescent="0.3">
      <c r="A71" s="62" t="s">
        <v>200</v>
      </c>
      <c r="B71" s="70" cm="1">
        <f t="array" aca="1" ref="B71" ca="1">_xlfn.IFNA(INDIRECT(CHAR(65+MATCH(_xlfn.NUMBERVALUE(RIGHT(Table22624[[#This Row],[Well]], LEN(Table22624[[#This Row],[Well]])-1)), $B$45:$M$45, 0))&amp;(44+MATCH(LEFT(Table22624[[#This Row],[Well]],1), $A$46:$A$53)), TRUE), "")</f>
        <v>1</v>
      </c>
      <c r="C71" s="12"/>
      <c r="D71" s="11"/>
      <c r="E71" s="41"/>
      <c r="F71" s="68"/>
      <c r="G71" s="68"/>
      <c r="H71" s="68"/>
    </row>
    <row r="72" spans="1:8" x14ac:dyDescent="0.3">
      <c r="A72" s="63" t="s">
        <v>201</v>
      </c>
      <c r="B72" s="70" cm="1">
        <f t="array" aca="1" ref="B72" ca="1">_xlfn.IFNA(INDIRECT(CHAR(65+MATCH(_xlfn.NUMBERVALUE(RIGHT(Table22624[[#This Row],[Well]], LEN(Table22624[[#This Row],[Well]])-1)), $B$45:$M$45, 0))&amp;(44+MATCH(LEFT(Table22624[[#This Row],[Well]],1), $A$46:$A$53)), TRUE), "")</f>
        <v>2</v>
      </c>
      <c r="C72" s="12"/>
      <c r="D72" s="12"/>
      <c r="E72" s="39"/>
      <c r="F72" s="68"/>
      <c r="G72" s="68"/>
      <c r="H72" s="68"/>
    </row>
    <row r="73" spans="1:8" x14ac:dyDescent="0.3">
      <c r="A73" s="64" t="s">
        <v>202</v>
      </c>
      <c r="B73" s="70" cm="1">
        <f t="array" aca="1" ref="B73" ca="1">_xlfn.IFNA(INDIRECT(CHAR(65+MATCH(_xlfn.NUMBERVALUE(RIGHT(Table22624[[#This Row],[Well]], LEN(Table22624[[#This Row],[Well]])-1)), $B$45:$M$45, 0))&amp;(44+MATCH(LEFT(Table22624[[#This Row],[Well]],1), $A$46:$A$53)), TRUE), "")</f>
        <v>3</v>
      </c>
      <c r="C73" s="12"/>
      <c r="D73" s="12"/>
      <c r="E73" s="39"/>
      <c r="F73" s="68"/>
      <c r="G73" s="68"/>
      <c r="H73" s="68"/>
    </row>
    <row r="74" spans="1:8" x14ac:dyDescent="0.3">
      <c r="A74" s="63" t="s">
        <v>203</v>
      </c>
      <c r="B74" s="70" cm="1">
        <f t="array" aca="1" ref="B74" ca="1">_xlfn.IFNA(INDIRECT(CHAR(65+MATCH(_xlfn.NUMBERVALUE(RIGHT(Table22624[[#This Row],[Well]], LEN(Table22624[[#This Row],[Well]])-1)), $B$45:$M$45, 0))&amp;(44+MATCH(LEFT(Table22624[[#This Row],[Well]],1), $A$46:$A$53)), TRUE), "")</f>
        <v>4</v>
      </c>
      <c r="C74" s="12"/>
      <c r="D74" s="12"/>
      <c r="E74" s="39"/>
      <c r="F74" s="68"/>
      <c r="G74" s="68"/>
      <c r="H74" s="68"/>
    </row>
    <row r="75" spans="1:8" x14ac:dyDescent="0.3">
      <c r="A75" s="64" t="s">
        <v>204</v>
      </c>
      <c r="B75" s="70" cm="1">
        <f t="array" aca="1" ref="B75" ca="1">_xlfn.IFNA(INDIRECT(CHAR(65+MATCH(_xlfn.NUMBERVALUE(RIGHT(Table22624[[#This Row],[Well]], LEN(Table22624[[#This Row],[Well]])-1)), $B$45:$M$45, 0))&amp;(44+MATCH(LEFT(Table22624[[#This Row],[Well]],1), $A$46:$A$53)), TRUE), "")</f>
        <v>5</v>
      </c>
      <c r="C75" s="12"/>
      <c r="D75" s="12"/>
      <c r="E75" s="39"/>
      <c r="F75" s="68"/>
      <c r="G75" s="68"/>
      <c r="H75" s="68"/>
    </row>
    <row r="76" spans="1:8" x14ac:dyDescent="0.3">
      <c r="A76" s="63" t="s">
        <v>205</v>
      </c>
      <c r="B76" s="70" cm="1">
        <f t="array" aca="1" ref="B76" ca="1">_xlfn.IFNA(INDIRECT(CHAR(65+MATCH(_xlfn.NUMBERVALUE(RIGHT(Table22624[[#This Row],[Well]], LEN(Table22624[[#This Row],[Well]])-1)), $B$45:$M$45, 0))&amp;(44+MATCH(LEFT(Table22624[[#This Row],[Well]],1), $A$46:$A$53)), TRUE), "")</f>
        <v>6</v>
      </c>
      <c r="C76" s="12"/>
      <c r="D76" s="12"/>
      <c r="E76" s="39"/>
      <c r="F76" s="68"/>
      <c r="G76" s="68"/>
      <c r="H76" s="68"/>
    </row>
    <row r="77" spans="1:8" x14ac:dyDescent="0.3">
      <c r="A77" s="64" t="s">
        <v>206</v>
      </c>
      <c r="B77" s="70" cm="1">
        <f t="array" aca="1" ref="B77" ca="1">_xlfn.IFNA(INDIRECT(CHAR(65+MATCH(_xlfn.NUMBERVALUE(RIGHT(Table22624[[#This Row],[Well]], LEN(Table22624[[#This Row],[Well]])-1)), $B$45:$M$45, 0))&amp;(44+MATCH(LEFT(Table22624[[#This Row],[Well]],1), $A$46:$A$53)), TRUE), "")</f>
        <v>7</v>
      </c>
      <c r="C77" s="12"/>
      <c r="D77" s="12"/>
      <c r="E77" s="39"/>
      <c r="F77" s="68"/>
      <c r="G77" s="68"/>
      <c r="H77" s="68"/>
    </row>
    <row r="78" spans="1:8" x14ac:dyDescent="0.3">
      <c r="A78" s="63" t="s">
        <v>207</v>
      </c>
      <c r="B78" s="70" cm="1">
        <f t="array" aca="1" ref="B78" ca="1">_xlfn.IFNA(INDIRECT(CHAR(65+MATCH(_xlfn.NUMBERVALUE(RIGHT(Table22624[[#This Row],[Well]], LEN(Table22624[[#This Row],[Well]])-1)), $B$45:$M$45, 0))&amp;(44+MATCH(LEFT(Table22624[[#This Row],[Well]],1), $A$46:$A$53)), TRUE), "")</f>
        <v>8</v>
      </c>
      <c r="C78" s="12"/>
      <c r="D78" s="12"/>
      <c r="E78" s="39"/>
      <c r="F78" s="68"/>
      <c r="G78" s="68"/>
      <c r="H78" s="68"/>
    </row>
    <row r="79" spans="1:8" x14ac:dyDescent="0.3">
      <c r="A79" s="64" t="s">
        <v>208</v>
      </c>
      <c r="B79" s="70" cm="1">
        <f t="array" aca="1" ref="B79" ca="1">_xlfn.IFNA(INDIRECT(CHAR(65+MATCH(_xlfn.NUMBERVALUE(RIGHT(Table22624[[#This Row],[Well]], LEN(Table22624[[#This Row],[Well]])-1)), $B$45:$M$45, 0))&amp;(44+MATCH(LEFT(Table22624[[#This Row],[Well]],1), $A$46:$A$53)), TRUE), "")</f>
        <v>9</v>
      </c>
      <c r="C79" s="12"/>
      <c r="D79" s="12"/>
      <c r="E79" s="39"/>
      <c r="F79" s="68"/>
      <c r="G79" s="68"/>
      <c r="H79" s="68"/>
    </row>
    <row r="80" spans="1:8" x14ac:dyDescent="0.3">
      <c r="A80" s="63" t="s">
        <v>209</v>
      </c>
      <c r="B80" s="70" cm="1">
        <f t="array" aca="1" ref="B80" ca="1">_xlfn.IFNA(INDIRECT(CHAR(65+MATCH(_xlfn.NUMBERVALUE(RIGHT(Table22624[[#This Row],[Well]], LEN(Table22624[[#This Row],[Well]])-1)), $B$45:$M$45, 0))&amp;(44+MATCH(LEFT(Table22624[[#This Row],[Well]],1), $A$46:$A$53)), TRUE), "")</f>
        <v>10</v>
      </c>
      <c r="C80" s="12"/>
      <c r="D80" s="12"/>
      <c r="E80" s="39"/>
      <c r="F80" s="68"/>
      <c r="G80" s="68"/>
      <c r="H80" s="68"/>
    </row>
    <row r="81" spans="1:8" x14ac:dyDescent="0.3">
      <c r="A81" s="64" t="s">
        <v>210</v>
      </c>
      <c r="B81" s="70" cm="1">
        <f t="array" aca="1" ref="B81" ca="1">_xlfn.IFNA(INDIRECT(CHAR(65+MATCH(_xlfn.NUMBERVALUE(RIGHT(Table22624[[#This Row],[Well]], LEN(Table22624[[#This Row],[Well]])-1)), $B$45:$M$45, 0))&amp;(44+MATCH(LEFT(Table22624[[#This Row],[Well]],1), $A$46:$A$53)), TRUE), "")</f>
        <v>11</v>
      </c>
      <c r="C81" s="12"/>
      <c r="D81" s="12"/>
      <c r="E81" s="39"/>
      <c r="F81" s="68"/>
      <c r="G81" s="68"/>
      <c r="H81" s="68"/>
    </row>
    <row r="82" spans="1:8" x14ac:dyDescent="0.3">
      <c r="A82" s="63" t="s">
        <v>211</v>
      </c>
      <c r="B82" s="70" cm="1">
        <f t="array" aca="1" ref="B82" ca="1">_xlfn.IFNA(INDIRECT(CHAR(65+MATCH(_xlfn.NUMBERVALUE(RIGHT(Table22624[[#This Row],[Well]], LEN(Table22624[[#This Row],[Well]])-1)), $B$45:$M$45, 0))&amp;(44+MATCH(LEFT(Table22624[[#This Row],[Well]],1), $A$46:$A$53)), TRUE), "")</f>
        <v>12</v>
      </c>
      <c r="C82" s="12"/>
      <c r="D82" s="12"/>
      <c r="E82" s="39"/>
      <c r="F82" s="68"/>
      <c r="G82" s="68"/>
      <c r="H82" s="68"/>
    </row>
    <row r="83" spans="1:8" x14ac:dyDescent="0.3">
      <c r="A83" s="64" t="s">
        <v>212</v>
      </c>
      <c r="B83" s="70" cm="1">
        <f t="array" aca="1" ref="B83" ca="1">_xlfn.IFNA(INDIRECT(CHAR(65+MATCH(_xlfn.NUMBERVALUE(RIGHT(Table22624[[#This Row],[Well]], LEN(Table22624[[#This Row],[Well]])-1)), $B$45:$M$45, 0))&amp;(44+MATCH(LEFT(Table22624[[#This Row],[Well]],1), $A$46:$A$53)), TRUE), "")</f>
        <v>0</v>
      </c>
      <c r="C83" s="33"/>
      <c r="D83" s="33"/>
      <c r="E83" s="39"/>
      <c r="F83" s="68"/>
      <c r="G83" s="68"/>
      <c r="H83" s="68"/>
    </row>
    <row r="84" spans="1:8" x14ac:dyDescent="0.3">
      <c r="A84" s="63" t="s">
        <v>213</v>
      </c>
      <c r="B84" s="70" cm="1">
        <f t="array" aca="1" ref="B84" ca="1">_xlfn.IFNA(INDIRECT(CHAR(65+MATCH(_xlfn.NUMBERVALUE(RIGHT(Table22624[[#This Row],[Well]], LEN(Table22624[[#This Row],[Well]])-1)), $B$45:$M$45, 0))&amp;(44+MATCH(LEFT(Table22624[[#This Row],[Well]],1), $A$46:$A$53)), TRUE), "")</f>
        <v>0</v>
      </c>
      <c r="C84" s="23"/>
      <c r="D84" s="12"/>
      <c r="E84" s="12"/>
      <c r="F84" s="60"/>
      <c r="G84" s="68"/>
      <c r="H84" s="68"/>
    </row>
    <row r="85" spans="1:8" x14ac:dyDescent="0.3">
      <c r="A85" s="64" t="s">
        <v>214</v>
      </c>
      <c r="B85" s="70" cm="1">
        <f t="array" aca="1" ref="B85" ca="1">_xlfn.IFNA(INDIRECT(CHAR(65+MATCH(_xlfn.NUMBERVALUE(RIGHT(Table22624[[#This Row],[Well]], LEN(Table22624[[#This Row],[Well]])-1)), $B$45:$M$45, 0))&amp;(44+MATCH(LEFT(Table22624[[#This Row],[Well]],1), $A$46:$A$53)), TRUE), "")</f>
        <v>0</v>
      </c>
      <c r="C85" s="23"/>
      <c r="D85" s="12"/>
      <c r="E85" s="12"/>
      <c r="F85" s="60"/>
      <c r="G85" s="68"/>
      <c r="H85" s="68"/>
    </row>
    <row r="86" spans="1:8" x14ac:dyDescent="0.3">
      <c r="A86" s="63" t="s">
        <v>215</v>
      </c>
      <c r="B86" s="70" cm="1">
        <f t="array" aca="1" ref="B86" ca="1">_xlfn.IFNA(INDIRECT(CHAR(65+MATCH(_xlfn.NUMBERVALUE(RIGHT(Table22624[[#This Row],[Well]], LEN(Table22624[[#This Row],[Well]])-1)), $B$45:$M$45, 0))&amp;(44+MATCH(LEFT(Table22624[[#This Row],[Well]],1), $A$46:$A$53)), TRUE), "")</f>
        <v>0</v>
      </c>
      <c r="C86" s="23"/>
      <c r="D86" s="12"/>
      <c r="E86" s="12"/>
      <c r="F86" s="60"/>
      <c r="G86" s="68"/>
      <c r="H86" s="68"/>
    </row>
    <row r="87" spans="1:8" x14ac:dyDescent="0.3">
      <c r="A87" s="64" t="s">
        <v>216</v>
      </c>
      <c r="B87" s="70" cm="1">
        <f t="array" aca="1" ref="B87" ca="1">_xlfn.IFNA(INDIRECT(CHAR(65+MATCH(_xlfn.NUMBERVALUE(RIGHT(Table22624[[#This Row],[Well]], LEN(Table22624[[#This Row],[Well]])-1)), $B$45:$M$45, 0))&amp;(44+MATCH(LEFT(Table22624[[#This Row],[Well]],1), $A$46:$A$53)), TRUE), "")</f>
        <v>0</v>
      </c>
      <c r="C87" s="23"/>
      <c r="D87" s="12"/>
      <c r="E87" s="12"/>
      <c r="F87" s="60"/>
      <c r="G87" s="68"/>
      <c r="H87" s="68"/>
    </row>
    <row r="88" spans="1:8" x14ac:dyDescent="0.3">
      <c r="A88" s="63" t="s">
        <v>217</v>
      </c>
      <c r="B88" s="70" cm="1">
        <f t="array" aca="1" ref="B88" ca="1">_xlfn.IFNA(INDIRECT(CHAR(65+MATCH(_xlfn.NUMBERVALUE(RIGHT(Table22624[[#This Row],[Well]], LEN(Table22624[[#This Row],[Well]])-1)), $B$45:$M$45, 0))&amp;(44+MATCH(LEFT(Table22624[[#This Row],[Well]],1), $A$46:$A$53)), TRUE), "")</f>
        <v>0</v>
      </c>
      <c r="C88" s="23"/>
      <c r="D88" s="12"/>
      <c r="E88" s="12"/>
      <c r="F88" s="60"/>
      <c r="G88" s="68"/>
      <c r="H88" s="68"/>
    </row>
    <row r="89" spans="1:8" x14ac:dyDescent="0.3">
      <c r="A89" s="64" t="s">
        <v>218</v>
      </c>
      <c r="B89" s="70" cm="1">
        <f t="array" aca="1" ref="B89" ca="1">_xlfn.IFNA(INDIRECT(CHAR(65+MATCH(_xlfn.NUMBERVALUE(RIGHT(Table22624[[#This Row],[Well]], LEN(Table22624[[#This Row],[Well]])-1)), $B$45:$M$45, 0))&amp;(44+MATCH(LEFT(Table22624[[#This Row],[Well]],1), $A$46:$A$53)), TRUE), "")</f>
        <v>0</v>
      </c>
      <c r="C89" s="23"/>
      <c r="D89" s="12"/>
      <c r="E89" s="12"/>
      <c r="F89" s="60"/>
      <c r="G89" s="68"/>
      <c r="H89" s="68"/>
    </row>
    <row r="90" spans="1:8" x14ac:dyDescent="0.3">
      <c r="A90" s="63" t="s">
        <v>219</v>
      </c>
      <c r="B90" s="70" cm="1">
        <f t="array" aca="1" ref="B90" ca="1">_xlfn.IFNA(INDIRECT(CHAR(65+MATCH(_xlfn.NUMBERVALUE(RIGHT(Table22624[[#This Row],[Well]], LEN(Table22624[[#This Row],[Well]])-1)), $B$45:$M$45, 0))&amp;(44+MATCH(LEFT(Table22624[[#This Row],[Well]],1), $A$46:$A$53)), TRUE), "")</f>
        <v>0</v>
      </c>
      <c r="C90" s="23"/>
      <c r="D90" s="12"/>
      <c r="E90" s="12"/>
      <c r="F90" s="60"/>
      <c r="G90" s="68"/>
      <c r="H90" s="68"/>
    </row>
    <row r="91" spans="1:8" x14ac:dyDescent="0.3">
      <c r="A91" s="64" t="s">
        <v>220</v>
      </c>
      <c r="B91" s="70" cm="1">
        <f t="array" aca="1" ref="B91" ca="1">_xlfn.IFNA(INDIRECT(CHAR(65+MATCH(_xlfn.NUMBERVALUE(RIGHT(Table22624[[#This Row],[Well]], LEN(Table22624[[#This Row],[Well]])-1)), $B$45:$M$45, 0))&amp;(44+MATCH(LEFT(Table22624[[#This Row],[Well]],1), $A$46:$A$53)), TRUE), "")</f>
        <v>0</v>
      </c>
      <c r="C91" s="23"/>
      <c r="D91" s="12"/>
      <c r="E91" s="12"/>
      <c r="F91" s="60"/>
      <c r="G91" s="68"/>
      <c r="H91" s="68"/>
    </row>
    <row r="92" spans="1:8" x14ac:dyDescent="0.3">
      <c r="A92" s="63" t="s">
        <v>221</v>
      </c>
      <c r="B92" s="70" cm="1">
        <f t="array" aca="1" ref="B92" ca="1">_xlfn.IFNA(INDIRECT(CHAR(65+MATCH(_xlfn.NUMBERVALUE(RIGHT(Table22624[[#This Row],[Well]], LEN(Table22624[[#This Row],[Well]])-1)), $B$45:$M$45, 0))&amp;(44+MATCH(LEFT(Table22624[[#This Row],[Well]],1), $A$46:$A$53)), TRUE), "")</f>
        <v>0</v>
      </c>
      <c r="C92" s="23"/>
      <c r="D92" s="12"/>
      <c r="E92" s="12"/>
      <c r="F92" s="60"/>
      <c r="G92" s="68"/>
      <c r="H92" s="68"/>
    </row>
    <row r="93" spans="1:8" x14ac:dyDescent="0.3">
      <c r="A93" s="64" t="s">
        <v>222</v>
      </c>
      <c r="B93" s="70" cm="1">
        <f t="array" aca="1" ref="B93" ca="1">_xlfn.IFNA(INDIRECT(CHAR(65+MATCH(_xlfn.NUMBERVALUE(RIGHT(Table22624[[#This Row],[Well]], LEN(Table22624[[#This Row],[Well]])-1)), $B$45:$M$45, 0))&amp;(44+MATCH(LEFT(Table22624[[#This Row],[Well]],1), $A$46:$A$53)), TRUE), "")</f>
        <v>0</v>
      </c>
      <c r="C93" s="23"/>
      <c r="D93" s="12"/>
      <c r="E93" s="12"/>
      <c r="F93" s="60"/>
      <c r="G93" s="68"/>
      <c r="H93" s="68"/>
    </row>
    <row r="94" spans="1:8" x14ac:dyDescent="0.3">
      <c r="A94" s="63" t="s">
        <v>223</v>
      </c>
      <c r="B94" s="70" cm="1">
        <f t="array" aca="1" ref="B94" ca="1">_xlfn.IFNA(INDIRECT(CHAR(65+MATCH(_xlfn.NUMBERVALUE(RIGHT(Table22624[[#This Row],[Well]], LEN(Table22624[[#This Row],[Well]])-1)), $B$45:$M$45, 0))&amp;(44+MATCH(LEFT(Table22624[[#This Row],[Well]],1), $A$46:$A$53)), TRUE), "")</f>
        <v>0</v>
      </c>
      <c r="C94" s="23"/>
      <c r="D94" s="12"/>
      <c r="E94" s="12"/>
      <c r="F94" s="60"/>
      <c r="G94" s="68"/>
      <c r="H94" s="68"/>
    </row>
    <row r="95" spans="1:8" x14ac:dyDescent="0.3">
      <c r="A95" s="64" t="s">
        <v>224</v>
      </c>
      <c r="B95" s="70" cm="1">
        <f t="array" aca="1" ref="B95" ca="1">_xlfn.IFNA(INDIRECT(CHAR(65+MATCH(_xlfn.NUMBERVALUE(RIGHT(Table22624[[#This Row],[Well]], LEN(Table22624[[#This Row],[Well]])-1)), $B$45:$M$45, 0))&amp;(44+MATCH(LEFT(Table22624[[#This Row],[Well]],1), $A$46:$A$53)), TRUE), "")</f>
        <v>0</v>
      </c>
      <c r="C95" s="23"/>
      <c r="D95" s="12"/>
      <c r="E95" s="12"/>
      <c r="F95" s="60"/>
      <c r="G95" s="68"/>
      <c r="H95" s="68"/>
    </row>
    <row r="96" spans="1:8" x14ac:dyDescent="0.3">
      <c r="A96" s="63" t="s">
        <v>225</v>
      </c>
      <c r="B96" s="70" cm="1">
        <f t="array" aca="1" ref="B96" ca="1">_xlfn.IFNA(INDIRECT(CHAR(65+MATCH(_xlfn.NUMBERVALUE(RIGHT(Table22624[[#This Row],[Well]], LEN(Table22624[[#This Row],[Well]])-1)), $B$45:$M$45, 0))&amp;(44+MATCH(LEFT(Table22624[[#This Row],[Well]],1), $A$46:$A$53)), TRUE), "")</f>
        <v>0</v>
      </c>
      <c r="C96" s="23"/>
      <c r="D96" s="12"/>
      <c r="E96" s="12"/>
      <c r="F96" s="60"/>
      <c r="G96" s="68"/>
      <c r="H96" s="68"/>
    </row>
    <row r="97" spans="1:8" x14ac:dyDescent="0.3">
      <c r="A97" s="64" t="s">
        <v>226</v>
      </c>
      <c r="B97" s="70" cm="1">
        <f t="array" aca="1" ref="B97" ca="1">_xlfn.IFNA(INDIRECT(CHAR(65+MATCH(_xlfn.NUMBERVALUE(RIGHT(Table22624[[#This Row],[Well]], LEN(Table22624[[#This Row],[Well]])-1)), $B$45:$M$45, 0))&amp;(44+MATCH(LEFT(Table22624[[#This Row],[Well]],1), $A$46:$A$53)), TRUE), "")</f>
        <v>0</v>
      </c>
      <c r="C97" s="23"/>
      <c r="D97" s="12"/>
      <c r="E97" s="12"/>
      <c r="F97" s="60"/>
      <c r="G97" s="68"/>
      <c r="H97" s="68"/>
    </row>
    <row r="98" spans="1:8" x14ac:dyDescent="0.3">
      <c r="A98" s="63" t="s">
        <v>227</v>
      </c>
      <c r="B98" s="70" cm="1">
        <f t="array" aca="1" ref="B98" ca="1">_xlfn.IFNA(INDIRECT(CHAR(65+MATCH(_xlfn.NUMBERVALUE(RIGHT(Table22624[[#This Row],[Well]], LEN(Table22624[[#This Row],[Well]])-1)), $B$45:$M$45, 0))&amp;(44+MATCH(LEFT(Table22624[[#This Row],[Well]],1), $A$46:$A$53)), TRUE), "")</f>
        <v>0</v>
      </c>
      <c r="C98" s="23"/>
      <c r="D98" s="12"/>
      <c r="E98" s="12"/>
      <c r="F98" s="60"/>
      <c r="G98" s="68"/>
      <c r="H98" s="68"/>
    </row>
    <row r="99" spans="1:8" x14ac:dyDescent="0.3">
      <c r="A99" s="64" t="s">
        <v>228</v>
      </c>
      <c r="B99" s="70" cm="1">
        <f t="array" aca="1" ref="B99" ca="1">_xlfn.IFNA(INDIRECT(CHAR(65+MATCH(_xlfn.NUMBERVALUE(RIGHT(Table22624[[#This Row],[Well]], LEN(Table22624[[#This Row],[Well]])-1)), $B$45:$M$45, 0))&amp;(44+MATCH(LEFT(Table22624[[#This Row],[Well]],1), $A$46:$A$53)), TRUE), "")</f>
        <v>0</v>
      </c>
      <c r="C99" s="23"/>
      <c r="D99" s="12"/>
      <c r="E99" s="12"/>
      <c r="F99" s="60"/>
      <c r="G99" s="68"/>
      <c r="H99" s="68"/>
    </row>
    <row r="100" spans="1:8" x14ac:dyDescent="0.3">
      <c r="A100" s="63" t="s">
        <v>229</v>
      </c>
      <c r="B100" s="70" cm="1">
        <f t="array" aca="1" ref="B100" ca="1">_xlfn.IFNA(INDIRECT(CHAR(65+MATCH(_xlfn.NUMBERVALUE(RIGHT(Table22624[[#This Row],[Well]], LEN(Table22624[[#This Row],[Well]])-1)), $B$45:$M$45, 0))&amp;(44+MATCH(LEFT(Table22624[[#This Row],[Well]],1), $A$46:$A$53)), TRUE), "")</f>
        <v>0</v>
      </c>
      <c r="C100" s="23"/>
      <c r="D100" s="12"/>
      <c r="E100" s="12"/>
      <c r="F100" s="60"/>
      <c r="G100" s="68"/>
      <c r="H100" s="68"/>
    </row>
    <row r="101" spans="1:8" x14ac:dyDescent="0.3">
      <c r="A101" s="64" t="s">
        <v>230</v>
      </c>
      <c r="B101" s="70" cm="1">
        <f t="array" aca="1" ref="B101" ca="1">_xlfn.IFNA(INDIRECT(CHAR(65+MATCH(_xlfn.NUMBERVALUE(RIGHT(Table22624[[#This Row],[Well]], LEN(Table22624[[#This Row],[Well]])-1)), $B$45:$M$45, 0))&amp;(44+MATCH(LEFT(Table22624[[#This Row],[Well]],1), $A$46:$A$53)), TRUE), "")</f>
        <v>0</v>
      </c>
      <c r="C101" s="23"/>
      <c r="D101" s="12"/>
      <c r="E101" s="12"/>
      <c r="F101" s="60"/>
      <c r="G101" s="68"/>
      <c r="H101" s="68"/>
    </row>
    <row r="102" spans="1:8" x14ac:dyDescent="0.3">
      <c r="A102" s="63" t="s">
        <v>231</v>
      </c>
      <c r="B102" s="70" cm="1">
        <f t="array" aca="1" ref="B102" ca="1">_xlfn.IFNA(INDIRECT(CHAR(65+MATCH(_xlfn.NUMBERVALUE(RIGHT(Table22624[[#This Row],[Well]], LEN(Table22624[[#This Row],[Well]])-1)), $B$45:$M$45, 0))&amp;(44+MATCH(LEFT(Table22624[[#This Row],[Well]],1), $A$46:$A$53)), TRUE), "")</f>
        <v>0</v>
      </c>
      <c r="C102" s="23"/>
      <c r="D102" s="12"/>
      <c r="E102" s="12"/>
      <c r="F102" s="60"/>
      <c r="G102" s="68"/>
      <c r="H102" s="68"/>
    </row>
    <row r="103" spans="1:8" x14ac:dyDescent="0.3">
      <c r="A103" s="64" t="s">
        <v>232</v>
      </c>
      <c r="B103" s="70" cm="1">
        <f t="array" aca="1" ref="B103" ca="1">_xlfn.IFNA(INDIRECT(CHAR(65+MATCH(_xlfn.NUMBERVALUE(RIGHT(Table22624[[#This Row],[Well]], LEN(Table22624[[#This Row],[Well]])-1)), $B$45:$M$45, 0))&amp;(44+MATCH(LEFT(Table22624[[#This Row],[Well]],1), $A$46:$A$53)), TRUE), "")</f>
        <v>0</v>
      </c>
      <c r="C103" s="23"/>
      <c r="D103" s="12"/>
      <c r="E103" s="12"/>
      <c r="F103" s="60"/>
      <c r="G103" s="68"/>
      <c r="H103" s="68"/>
    </row>
    <row r="104" spans="1:8" x14ac:dyDescent="0.3">
      <c r="A104" s="63" t="s">
        <v>233</v>
      </c>
      <c r="B104" s="70" cm="1">
        <f t="array" aca="1" ref="B104" ca="1">_xlfn.IFNA(INDIRECT(CHAR(65+MATCH(_xlfn.NUMBERVALUE(RIGHT(Table22624[[#This Row],[Well]], LEN(Table22624[[#This Row],[Well]])-1)), $B$45:$M$45, 0))&amp;(44+MATCH(LEFT(Table22624[[#This Row],[Well]],1), $A$46:$A$53)), TRUE), "")</f>
        <v>0</v>
      </c>
      <c r="C104" s="23"/>
      <c r="D104" s="12"/>
      <c r="E104" s="12"/>
      <c r="F104" s="60"/>
      <c r="G104" s="68"/>
      <c r="H104" s="68"/>
    </row>
    <row r="105" spans="1:8" x14ac:dyDescent="0.3">
      <c r="A105" s="64" t="s">
        <v>234</v>
      </c>
      <c r="B105" s="70" cm="1">
        <f t="array" aca="1" ref="B105" ca="1">_xlfn.IFNA(INDIRECT(CHAR(65+MATCH(_xlfn.NUMBERVALUE(RIGHT(Table22624[[#This Row],[Well]], LEN(Table22624[[#This Row],[Well]])-1)), $B$45:$M$45, 0))&amp;(44+MATCH(LEFT(Table22624[[#This Row],[Well]],1), $A$46:$A$53)), TRUE), "")</f>
        <v>0</v>
      </c>
      <c r="C105" s="23"/>
      <c r="D105" s="12"/>
      <c r="E105" s="12"/>
      <c r="F105" s="60"/>
      <c r="G105" s="68"/>
      <c r="H105" s="68"/>
    </row>
    <row r="106" spans="1:8" x14ac:dyDescent="0.3">
      <c r="A106" s="63" t="s">
        <v>235</v>
      </c>
      <c r="B106" s="70" cm="1">
        <f t="array" aca="1" ref="B106" ca="1">_xlfn.IFNA(INDIRECT(CHAR(65+MATCH(_xlfn.NUMBERVALUE(RIGHT(Table22624[[#This Row],[Well]], LEN(Table22624[[#This Row],[Well]])-1)), $B$45:$M$45, 0))&amp;(44+MATCH(LEFT(Table22624[[#This Row],[Well]],1), $A$46:$A$53)), TRUE), "")</f>
        <v>0</v>
      </c>
      <c r="C106" s="23"/>
      <c r="D106" s="12"/>
      <c r="E106" s="12"/>
      <c r="F106" s="60"/>
      <c r="G106" s="68"/>
      <c r="H106" s="68"/>
    </row>
    <row r="107" spans="1:8" x14ac:dyDescent="0.3">
      <c r="A107" s="64" t="s">
        <v>236</v>
      </c>
      <c r="B107" s="70" cm="1">
        <f t="array" aca="1" ref="B107" ca="1">_xlfn.IFNA(INDIRECT(CHAR(65+MATCH(_xlfn.NUMBERVALUE(RIGHT(Table22624[[#This Row],[Well]], LEN(Table22624[[#This Row],[Well]])-1)), $B$45:$M$45, 0))&amp;(44+MATCH(LEFT(Table22624[[#This Row],[Well]],1), $A$46:$A$53)), TRUE), "")</f>
        <v>0</v>
      </c>
      <c r="C107" s="23"/>
      <c r="D107" s="12"/>
      <c r="E107" s="12"/>
      <c r="F107" s="60"/>
      <c r="G107" s="68"/>
      <c r="H107" s="68"/>
    </row>
    <row r="108" spans="1:8" x14ac:dyDescent="0.3">
      <c r="A108" s="63" t="s">
        <v>237</v>
      </c>
      <c r="B108" s="70" cm="1">
        <f t="array" aca="1" ref="B108" ca="1">_xlfn.IFNA(INDIRECT(CHAR(65+MATCH(_xlfn.NUMBERVALUE(RIGHT(Table22624[[#This Row],[Well]], LEN(Table22624[[#This Row],[Well]])-1)), $B$45:$M$45, 0))&amp;(44+MATCH(LEFT(Table22624[[#This Row],[Well]],1), $A$46:$A$53)), TRUE), "")</f>
        <v>0</v>
      </c>
      <c r="C108" s="23"/>
      <c r="D108" s="12"/>
      <c r="E108" s="12"/>
      <c r="F108" s="60"/>
      <c r="G108" s="68"/>
      <c r="H108" s="68"/>
    </row>
    <row r="109" spans="1:8" x14ac:dyDescent="0.3">
      <c r="A109" s="64" t="s">
        <v>238</v>
      </c>
      <c r="B109" s="70" cm="1">
        <f t="array" aca="1" ref="B109" ca="1">_xlfn.IFNA(INDIRECT(CHAR(65+MATCH(_xlfn.NUMBERVALUE(RIGHT(Table22624[[#This Row],[Well]], LEN(Table22624[[#This Row],[Well]])-1)), $B$45:$M$45, 0))&amp;(44+MATCH(LEFT(Table22624[[#This Row],[Well]],1), $A$46:$A$53)), TRUE), "")</f>
        <v>0</v>
      </c>
      <c r="C109" s="23"/>
      <c r="D109" s="12"/>
      <c r="E109" s="12"/>
      <c r="F109" s="60"/>
      <c r="G109" s="68"/>
      <c r="H109" s="68"/>
    </row>
    <row r="110" spans="1:8" x14ac:dyDescent="0.3">
      <c r="A110" s="63" t="s">
        <v>239</v>
      </c>
      <c r="B110" s="70" cm="1">
        <f t="array" aca="1" ref="B110" ca="1">_xlfn.IFNA(INDIRECT(CHAR(65+MATCH(_xlfn.NUMBERVALUE(RIGHT(Table22624[[#This Row],[Well]], LEN(Table22624[[#This Row],[Well]])-1)), $B$45:$M$45, 0))&amp;(44+MATCH(LEFT(Table22624[[#This Row],[Well]],1), $A$46:$A$53)), TRUE), "")</f>
        <v>0</v>
      </c>
      <c r="C110" s="23"/>
      <c r="D110" s="12"/>
      <c r="E110" s="12"/>
      <c r="F110" s="60"/>
      <c r="G110" s="68"/>
      <c r="H110" s="68"/>
    </row>
    <row r="111" spans="1:8" x14ac:dyDescent="0.3">
      <c r="A111" s="64" t="s">
        <v>240</v>
      </c>
      <c r="B111" s="70" cm="1">
        <f t="array" aca="1" ref="B111" ca="1">_xlfn.IFNA(INDIRECT(CHAR(65+MATCH(_xlfn.NUMBERVALUE(RIGHT(Table22624[[#This Row],[Well]], LEN(Table22624[[#This Row],[Well]])-1)), $B$45:$M$45, 0))&amp;(44+MATCH(LEFT(Table22624[[#This Row],[Well]],1), $A$46:$A$53)), TRUE), "")</f>
        <v>0</v>
      </c>
      <c r="C111" s="23"/>
      <c r="D111" s="12"/>
      <c r="E111" s="12"/>
      <c r="F111" s="60"/>
      <c r="G111" s="68"/>
      <c r="H111" s="68"/>
    </row>
    <row r="112" spans="1:8" x14ac:dyDescent="0.3">
      <c r="A112" s="63" t="s">
        <v>241</v>
      </c>
      <c r="B112" s="70" cm="1">
        <f t="array" aca="1" ref="B112" ca="1">_xlfn.IFNA(INDIRECT(CHAR(65+MATCH(_xlfn.NUMBERVALUE(RIGHT(Table22624[[#This Row],[Well]], LEN(Table22624[[#This Row],[Well]])-1)), $B$45:$M$45, 0))&amp;(44+MATCH(LEFT(Table22624[[#This Row],[Well]],1), $A$46:$A$53)), TRUE), "")</f>
        <v>0</v>
      </c>
      <c r="C112" s="23"/>
      <c r="D112" s="12"/>
      <c r="E112" s="12"/>
      <c r="F112" s="60"/>
      <c r="G112" s="68"/>
      <c r="H112" s="68"/>
    </row>
    <row r="113" spans="1:8" x14ac:dyDescent="0.3">
      <c r="A113" s="64" t="s">
        <v>242</v>
      </c>
      <c r="B113" s="70" cm="1">
        <f t="array" aca="1" ref="B113" ca="1">_xlfn.IFNA(INDIRECT(CHAR(65+MATCH(_xlfn.NUMBERVALUE(RIGHT(Table22624[[#This Row],[Well]], LEN(Table22624[[#This Row],[Well]])-1)), $B$45:$M$45, 0))&amp;(44+MATCH(LEFT(Table22624[[#This Row],[Well]],1), $A$46:$A$53)), TRUE), "")</f>
        <v>0</v>
      </c>
      <c r="C113" s="23"/>
      <c r="D113" s="12"/>
      <c r="E113" s="12"/>
      <c r="F113" s="60"/>
      <c r="G113" s="68"/>
      <c r="H113" s="68"/>
    </row>
    <row r="114" spans="1:8" x14ac:dyDescent="0.3">
      <c r="A114" s="63" t="s">
        <v>243</v>
      </c>
      <c r="B114" s="70" cm="1">
        <f t="array" aca="1" ref="B114" ca="1">_xlfn.IFNA(INDIRECT(CHAR(65+MATCH(_xlfn.NUMBERVALUE(RIGHT(Table22624[[#This Row],[Well]], LEN(Table22624[[#This Row],[Well]])-1)), $B$45:$M$45, 0))&amp;(44+MATCH(LEFT(Table22624[[#This Row],[Well]],1), $A$46:$A$53)), TRUE), "")</f>
        <v>0</v>
      </c>
      <c r="C114" s="23"/>
      <c r="D114" s="12"/>
      <c r="E114" s="12"/>
      <c r="F114" s="60"/>
      <c r="G114" s="68"/>
      <c r="H114" s="68"/>
    </row>
    <row r="115" spans="1:8" x14ac:dyDescent="0.3">
      <c r="A115" s="64" t="s">
        <v>244</v>
      </c>
      <c r="B115" s="70" cm="1">
        <f t="array" aca="1" ref="B115" ca="1">_xlfn.IFNA(INDIRECT(CHAR(65+MATCH(_xlfn.NUMBERVALUE(RIGHT(Table22624[[#This Row],[Well]], LEN(Table22624[[#This Row],[Well]])-1)), $B$45:$M$45, 0))&amp;(44+MATCH(LEFT(Table22624[[#This Row],[Well]],1), $A$46:$A$53)), TRUE), "")</f>
        <v>0</v>
      </c>
      <c r="C115" s="23"/>
      <c r="D115" s="12"/>
      <c r="E115" s="12"/>
      <c r="F115" s="60"/>
      <c r="G115" s="68"/>
      <c r="H115" s="68"/>
    </row>
    <row r="116" spans="1:8" x14ac:dyDescent="0.3">
      <c r="A116" s="63" t="s">
        <v>245</v>
      </c>
      <c r="B116" s="70" cm="1">
        <f t="array" aca="1" ref="B116" ca="1">_xlfn.IFNA(INDIRECT(CHAR(65+MATCH(_xlfn.NUMBERVALUE(RIGHT(Table22624[[#This Row],[Well]], LEN(Table22624[[#This Row],[Well]])-1)), $B$45:$M$45, 0))&amp;(44+MATCH(LEFT(Table22624[[#This Row],[Well]],1), $A$46:$A$53)), TRUE), "")</f>
        <v>0</v>
      </c>
      <c r="C116" s="23"/>
      <c r="D116" s="12"/>
      <c r="E116" s="12"/>
      <c r="F116" s="60"/>
      <c r="G116" s="68"/>
      <c r="H116" s="68"/>
    </row>
    <row r="117" spans="1:8" x14ac:dyDescent="0.3">
      <c r="A117" s="64" t="s">
        <v>246</v>
      </c>
      <c r="B117" s="70" cm="1">
        <f t="array" aca="1" ref="B117" ca="1">_xlfn.IFNA(INDIRECT(CHAR(65+MATCH(_xlfn.NUMBERVALUE(RIGHT(Table22624[[#This Row],[Well]], LEN(Table22624[[#This Row],[Well]])-1)), $B$45:$M$45, 0))&amp;(44+MATCH(LEFT(Table22624[[#This Row],[Well]],1), $A$46:$A$53)), TRUE), "")</f>
        <v>0</v>
      </c>
      <c r="C117" s="23"/>
      <c r="D117" s="12"/>
      <c r="E117" s="12"/>
      <c r="F117" s="60"/>
      <c r="G117" s="68"/>
      <c r="H117" s="68"/>
    </row>
    <row r="118" spans="1:8" x14ac:dyDescent="0.3">
      <c r="A118" s="63" t="s">
        <v>247</v>
      </c>
      <c r="B118" s="70" cm="1">
        <f t="array" aca="1" ref="B118" ca="1">_xlfn.IFNA(INDIRECT(CHAR(65+MATCH(_xlfn.NUMBERVALUE(RIGHT(Table22624[[#This Row],[Well]], LEN(Table22624[[#This Row],[Well]])-1)), $B$45:$M$45, 0))&amp;(44+MATCH(LEFT(Table22624[[#This Row],[Well]],1), $A$46:$A$53)), TRUE), "")</f>
        <v>0</v>
      </c>
      <c r="C118" s="23"/>
      <c r="D118" s="12"/>
      <c r="E118" s="12"/>
      <c r="F118" s="60"/>
      <c r="G118" s="68"/>
      <c r="H118" s="68"/>
    </row>
    <row r="119" spans="1:8" x14ac:dyDescent="0.3">
      <c r="A119" s="64" t="s">
        <v>248</v>
      </c>
      <c r="B119" s="70" cm="1">
        <f t="array" aca="1" ref="B119" ca="1">_xlfn.IFNA(INDIRECT(CHAR(65+MATCH(_xlfn.NUMBERVALUE(RIGHT(Table22624[[#This Row],[Well]], LEN(Table22624[[#This Row],[Well]])-1)), $B$45:$M$45, 0))&amp;(44+MATCH(LEFT(Table22624[[#This Row],[Well]],1), $A$46:$A$53)), TRUE), "")</f>
        <v>0</v>
      </c>
      <c r="C119" s="23"/>
      <c r="D119" s="12"/>
      <c r="E119" s="12"/>
      <c r="F119" s="60"/>
      <c r="G119" s="68"/>
      <c r="H119" s="68"/>
    </row>
    <row r="120" spans="1:8" x14ac:dyDescent="0.3">
      <c r="A120" s="63" t="s">
        <v>249</v>
      </c>
      <c r="B120" s="70" cm="1">
        <f t="array" aca="1" ref="B120" ca="1">_xlfn.IFNA(INDIRECT(CHAR(65+MATCH(_xlfn.NUMBERVALUE(RIGHT(Table22624[[#This Row],[Well]], LEN(Table22624[[#This Row],[Well]])-1)), $B$45:$M$45, 0))&amp;(44+MATCH(LEFT(Table22624[[#This Row],[Well]],1), $A$46:$A$53)), TRUE), "")</f>
        <v>0</v>
      </c>
      <c r="C120" s="23"/>
      <c r="D120" s="12"/>
      <c r="E120" s="12"/>
      <c r="F120" s="60"/>
      <c r="G120" s="68"/>
      <c r="H120" s="68"/>
    </row>
    <row r="121" spans="1:8" x14ac:dyDescent="0.3">
      <c r="A121" s="64" t="s">
        <v>250</v>
      </c>
      <c r="B121" s="70" cm="1">
        <f t="array" aca="1" ref="B121" ca="1">_xlfn.IFNA(INDIRECT(CHAR(65+MATCH(_xlfn.NUMBERVALUE(RIGHT(Table22624[[#This Row],[Well]], LEN(Table22624[[#This Row],[Well]])-1)), $B$45:$M$45, 0))&amp;(44+MATCH(LEFT(Table22624[[#This Row],[Well]],1), $A$46:$A$53)), TRUE), "")</f>
        <v>0</v>
      </c>
      <c r="C121" s="23"/>
      <c r="D121" s="12"/>
      <c r="E121" s="12"/>
      <c r="F121" s="60"/>
      <c r="G121" s="68"/>
      <c r="H121" s="68"/>
    </row>
    <row r="122" spans="1:8" x14ac:dyDescent="0.3">
      <c r="A122" s="63" t="s">
        <v>251</v>
      </c>
      <c r="B122" s="70" cm="1">
        <f t="array" aca="1" ref="B122" ca="1">_xlfn.IFNA(INDIRECT(CHAR(65+MATCH(_xlfn.NUMBERVALUE(RIGHT(Table22624[[#This Row],[Well]], LEN(Table22624[[#This Row],[Well]])-1)), $B$45:$M$45, 0))&amp;(44+MATCH(LEFT(Table22624[[#This Row],[Well]],1), $A$46:$A$53)), TRUE), "")</f>
        <v>0</v>
      </c>
      <c r="C122" s="23"/>
      <c r="D122" s="12"/>
      <c r="E122" s="12"/>
      <c r="F122" s="60"/>
      <c r="G122" s="68"/>
      <c r="H122" s="68"/>
    </row>
    <row r="123" spans="1:8" x14ac:dyDescent="0.3">
      <c r="A123" s="64" t="s">
        <v>252</v>
      </c>
      <c r="B123" s="70" cm="1">
        <f t="array" aca="1" ref="B123" ca="1">_xlfn.IFNA(INDIRECT(CHAR(65+MATCH(_xlfn.NUMBERVALUE(RIGHT(Table22624[[#This Row],[Well]], LEN(Table22624[[#This Row],[Well]])-1)), $B$45:$M$45, 0))&amp;(44+MATCH(LEFT(Table22624[[#This Row],[Well]],1), $A$46:$A$53)), TRUE), "")</f>
        <v>0</v>
      </c>
      <c r="C123" s="23"/>
      <c r="D123" s="12"/>
      <c r="E123" s="12"/>
      <c r="F123" s="60"/>
      <c r="G123" s="68"/>
      <c r="H123" s="68"/>
    </row>
    <row r="124" spans="1:8" x14ac:dyDescent="0.3">
      <c r="A124" s="63" t="s">
        <v>253</v>
      </c>
      <c r="B124" s="70" cm="1">
        <f t="array" aca="1" ref="B124" ca="1">_xlfn.IFNA(INDIRECT(CHAR(65+MATCH(_xlfn.NUMBERVALUE(RIGHT(Table22624[[#This Row],[Well]], LEN(Table22624[[#This Row],[Well]])-1)), $B$45:$M$45, 0))&amp;(44+MATCH(LEFT(Table22624[[#This Row],[Well]],1), $A$46:$A$53)), TRUE), "")</f>
        <v>0</v>
      </c>
      <c r="C124" s="23"/>
      <c r="D124" s="12"/>
      <c r="E124" s="12"/>
      <c r="F124" s="60"/>
      <c r="G124" s="68"/>
      <c r="H124" s="68"/>
    </row>
    <row r="125" spans="1:8" x14ac:dyDescent="0.3">
      <c r="A125" s="64" t="s">
        <v>254</v>
      </c>
      <c r="B125" s="70" cm="1">
        <f t="array" aca="1" ref="B125" ca="1">_xlfn.IFNA(INDIRECT(CHAR(65+MATCH(_xlfn.NUMBERVALUE(RIGHT(Table22624[[#This Row],[Well]], LEN(Table22624[[#This Row],[Well]])-1)), $B$45:$M$45, 0))&amp;(44+MATCH(LEFT(Table22624[[#This Row],[Well]],1), $A$46:$A$53)), TRUE), "")</f>
        <v>0</v>
      </c>
      <c r="C125" s="23"/>
      <c r="D125" s="12"/>
      <c r="E125" s="12"/>
      <c r="F125" s="60"/>
      <c r="G125" s="68"/>
      <c r="H125" s="68"/>
    </row>
    <row r="126" spans="1:8" x14ac:dyDescent="0.3">
      <c r="A126" s="63" t="s">
        <v>255</v>
      </c>
      <c r="B126" s="70" cm="1">
        <f t="array" aca="1" ref="B126" ca="1">_xlfn.IFNA(INDIRECT(CHAR(65+MATCH(_xlfn.NUMBERVALUE(RIGHT(Table22624[[#This Row],[Well]], LEN(Table22624[[#This Row],[Well]])-1)), $B$45:$M$45, 0))&amp;(44+MATCH(LEFT(Table22624[[#This Row],[Well]],1), $A$46:$A$53)), TRUE), "")</f>
        <v>0</v>
      </c>
      <c r="C126" s="23"/>
      <c r="D126" s="12"/>
      <c r="E126" s="12"/>
      <c r="F126" s="60"/>
      <c r="G126" s="68"/>
      <c r="H126" s="68"/>
    </row>
    <row r="127" spans="1:8" x14ac:dyDescent="0.3">
      <c r="A127" s="64" t="s">
        <v>256</v>
      </c>
      <c r="B127" s="70" cm="1">
        <f t="array" aca="1" ref="B127" ca="1">_xlfn.IFNA(INDIRECT(CHAR(65+MATCH(_xlfn.NUMBERVALUE(RIGHT(Table22624[[#This Row],[Well]], LEN(Table22624[[#This Row],[Well]])-1)), $B$45:$M$45, 0))&amp;(44+MATCH(LEFT(Table22624[[#This Row],[Well]],1), $A$46:$A$53)), TRUE), "")</f>
        <v>0</v>
      </c>
      <c r="C127" s="23"/>
      <c r="D127" s="12"/>
      <c r="E127" s="12"/>
      <c r="F127" s="60"/>
      <c r="G127" s="68"/>
      <c r="H127" s="68"/>
    </row>
    <row r="128" spans="1:8" x14ac:dyDescent="0.3">
      <c r="A128" s="63" t="s">
        <v>257</v>
      </c>
      <c r="B128" s="70" cm="1">
        <f t="array" aca="1" ref="B128" ca="1">_xlfn.IFNA(INDIRECT(CHAR(65+MATCH(_xlfn.NUMBERVALUE(RIGHT(Table22624[[#This Row],[Well]], LEN(Table22624[[#This Row],[Well]])-1)), $B$45:$M$45, 0))&amp;(44+MATCH(LEFT(Table22624[[#This Row],[Well]],1), $A$46:$A$53)), TRUE), "")</f>
        <v>0</v>
      </c>
      <c r="C128" s="23"/>
      <c r="D128" s="12"/>
      <c r="E128" s="12"/>
      <c r="F128" s="60"/>
      <c r="G128" s="68"/>
      <c r="H128" s="68"/>
    </row>
    <row r="129" spans="1:8" x14ac:dyDescent="0.3">
      <c r="A129" s="64" t="s">
        <v>258</v>
      </c>
      <c r="B129" s="70" cm="1">
        <f t="array" aca="1" ref="B129" ca="1">_xlfn.IFNA(INDIRECT(CHAR(65+MATCH(_xlfn.NUMBERVALUE(RIGHT(Table22624[[#This Row],[Well]], LEN(Table22624[[#This Row],[Well]])-1)), $B$45:$M$45, 0))&amp;(44+MATCH(LEFT(Table22624[[#This Row],[Well]],1), $A$46:$A$53)), TRUE), "")</f>
        <v>0</v>
      </c>
      <c r="C129" s="23"/>
      <c r="D129" s="12"/>
      <c r="E129" s="12"/>
      <c r="F129" s="60"/>
      <c r="G129" s="68"/>
      <c r="H129" s="68"/>
    </row>
    <row r="130" spans="1:8" x14ac:dyDescent="0.3">
      <c r="A130" s="63" t="s">
        <v>259</v>
      </c>
      <c r="B130" s="70" cm="1">
        <f t="array" aca="1" ref="B130" ca="1">_xlfn.IFNA(INDIRECT(CHAR(65+MATCH(_xlfn.NUMBERVALUE(RIGHT(Table22624[[#This Row],[Well]], LEN(Table22624[[#This Row],[Well]])-1)), $B$45:$M$45, 0))&amp;(44+MATCH(LEFT(Table22624[[#This Row],[Well]],1), $A$46:$A$53)), TRUE), "")</f>
        <v>0</v>
      </c>
      <c r="C130" s="23"/>
      <c r="D130" s="12"/>
      <c r="E130" s="12"/>
      <c r="F130" s="60"/>
      <c r="G130" s="68"/>
      <c r="H130" s="68"/>
    </row>
    <row r="131" spans="1:8" x14ac:dyDescent="0.3">
      <c r="A131" s="64" t="s">
        <v>260</v>
      </c>
      <c r="B131" s="70" cm="1">
        <f t="array" aca="1" ref="B131" ca="1">_xlfn.IFNA(INDIRECT(CHAR(65+MATCH(_xlfn.NUMBERVALUE(RIGHT(Table22624[[#This Row],[Well]], LEN(Table22624[[#This Row],[Well]])-1)), $B$45:$M$45, 0))&amp;(44+MATCH(LEFT(Table22624[[#This Row],[Well]],1), $A$46:$A$53)), TRUE), "")</f>
        <v>0</v>
      </c>
      <c r="C131" s="23"/>
      <c r="D131" s="12"/>
      <c r="E131" s="12"/>
      <c r="F131" s="60"/>
      <c r="G131" s="68"/>
      <c r="H131" s="68"/>
    </row>
    <row r="132" spans="1:8" x14ac:dyDescent="0.3">
      <c r="A132" s="63" t="s">
        <v>261</v>
      </c>
      <c r="B132" s="70" cm="1">
        <f t="array" aca="1" ref="B132" ca="1">_xlfn.IFNA(INDIRECT(CHAR(65+MATCH(_xlfn.NUMBERVALUE(RIGHT(Table22624[[#This Row],[Well]], LEN(Table22624[[#This Row],[Well]])-1)), $B$45:$M$45, 0))&amp;(44+MATCH(LEFT(Table22624[[#This Row],[Well]],1), $A$46:$A$53)), TRUE), "")</f>
        <v>0</v>
      </c>
      <c r="C132" s="23"/>
      <c r="D132" s="12"/>
      <c r="E132" s="12"/>
      <c r="F132" s="60"/>
      <c r="G132" s="68"/>
      <c r="H132" s="68"/>
    </row>
    <row r="133" spans="1:8" x14ac:dyDescent="0.3">
      <c r="A133" s="64" t="s">
        <v>262</v>
      </c>
      <c r="B133" s="70" cm="1">
        <f t="array" aca="1" ref="B133" ca="1">_xlfn.IFNA(INDIRECT(CHAR(65+MATCH(_xlfn.NUMBERVALUE(RIGHT(Table22624[[#This Row],[Well]], LEN(Table22624[[#This Row],[Well]])-1)), $B$45:$M$45, 0))&amp;(44+MATCH(LEFT(Table22624[[#This Row],[Well]],1), $A$46:$A$53)), TRUE), "")</f>
        <v>0</v>
      </c>
      <c r="C133" s="23"/>
      <c r="D133" s="12"/>
      <c r="E133" s="12"/>
      <c r="F133" s="60"/>
      <c r="G133" s="68"/>
      <c r="H133" s="68"/>
    </row>
    <row r="134" spans="1:8" x14ac:dyDescent="0.3">
      <c r="A134" s="63" t="s">
        <v>263</v>
      </c>
      <c r="B134" s="70" cm="1">
        <f t="array" aca="1" ref="B134" ca="1">_xlfn.IFNA(INDIRECT(CHAR(65+MATCH(_xlfn.NUMBERVALUE(RIGHT(Table22624[[#This Row],[Well]], LEN(Table22624[[#This Row],[Well]])-1)), $B$45:$M$45, 0))&amp;(44+MATCH(LEFT(Table22624[[#This Row],[Well]],1), $A$46:$A$53)), TRUE), "")</f>
        <v>0</v>
      </c>
      <c r="C134" s="23"/>
      <c r="D134" s="12"/>
      <c r="E134" s="12"/>
      <c r="F134" s="60"/>
      <c r="G134" s="68"/>
      <c r="H134" s="68"/>
    </row>
    <row r="135" spans="1:8" x14ac:dyDescent="0.3">
      <c r="A135" s="64" t="s">
        <v>264</v>
      </c>
      <c r="B135" s="70" cm="1">
        <f t="array" aca="1" ref="B135" ca="1">_xlfn.IFNA(INDIRECT(CHAR(65+MATCH(_xlfn.NUMBERVALUE(RIGHT(Table22624[[#This Row],[Well]], LEN(Table22624[[#This Row],[Well]])-1)), $B$45:$M$45, 0))&amp;(44+MATCH(LEFT(Table22624[[#This Row],[Well]],1), $A$46:$A$53)), TRUE), "")</f>
        <v>0</v>
      </c>
      <c r="C135" s="23"/>
      <c r="D135" s="12"/>
      <c r="E135" s="12"/>
      <c r="F135" s="60"/>
      <c r="G135" s="68"/>
      <c r="H135" s="68"/>
    </row>
    <row r="136" spans="1:8" x14ac:dyDescent="0.3">
      <c r="A136" s="63" t="s">
        <v>265</v>
      </c>
      <c r="B136" s="70" cm="1">
        <f t="array" aca="1" ref="B136" ca="1">_xlfn.IFNA(INDIRECT(CHAR(65+MATCH(_xlfn.NUMBERVALUE(RIGHT(Table22624[[#This Row],[Well]], LEN(Table22624[[#This Row],[Well]])-1)), $B$45:$M$45, 0))&amp;(44+MATCH(LEFT(Table22624[[#This Row],[Well]],1), $A$46:$A$53)), TRUE), "")</f>
        <v>0</v>
      </c>
      <c r="C136" s="23"/>
      <c r="D136" s="12"/>
      <c r="E136" s="12"/>
      <c r="F136" s="60"/>
      <c r="G136" s="68"/>
      <c r="H136" s="68"/>
    </row>
    <row r="137" spans="1:8" x14ac:dyDescent="0.3">
      <c r="A137" s="64" t="s">
        <v>266</v>
      </c>
      <c r="B137" s="70" cm="1">
        <f t="array" aca="1" ref="B137" ca="1">_xlfn.IFNA(INDIRECT(CHAR(65+MATCH(_xlfn.NUMBERVALUE(RIGHT(Table22624[[#This Row],[Well]], LEN(Table22624[[#This Row],[Well]])-1)), $B$45:$M$45, 0))&amp;(44+MATCH(LEFT(Table22624[[#This Row],[Well]],1), $A$46:$A$53)), TRUE), "")</f>
        <v>0</v>
      </c>
      <c r="C137" s="23"/>
      <c r="D137" s="12"/>
      <c r="E137" s="12"/>
      <c r="F137" s="60"/>
      <c r="G137" s="68"/>
      <c r="H137" s="68"/>
    </row>
    <row r="138" spans="1:8" x14ac:dyDescent="0.3">
      <c r="A138" s="63" t="s">
        <v>267</v>
      </c>
      <c r="B138" s="70" cm="1">
        <f t="array" aca="1" ref="B138" ca="1">_xlfn.IFNA(INDIRECT(CHAR(65+MATCH(_xlfn.NUMBERVALUE(RIGHT(Table22624[[#This Row],[Well]], LEN(Table22624[[#This Row],[Well]])-1)), $B$45:$M$45, 0))&amp;(44+MATCH(LEFT(Table22624[[#This Row],[Well]],1), $A$46:$A$53)), TRUE), "")</f>
        <v>0</v>
      </c>
      <c r="C138" s="23"/>
      <c r="D138" s="12"/>
      <c r="E138" s="12"/>
      <c r="F138" s="60"/>
      <c r="G138" s="68"/>
      <c r="H138" s="68"/>
    </row>
    <row r="139" spans="1:8" x14ac:dyDescent="0.3">
      <c r="A139" s="64" t="s">
        <v>268</v>
      </c>
      <c r="B139" s="70" cm="1">
        <f t="array" aca="1" ref="B139" ca="1">_xlfn.IFNA(INDIRECT(CHAR(65+MATCH(_xlfn.NUMBERVALUE(RIGHT(Table22624[[#This Row],[Well]], LEN(Table22624[[#This Row],[Well]])-1)), $B$45:$M$45, 0))&amp;(44+MATCH(LEFT(Table22624[[#This Row],[Well]],1), $A$46:$A$53)), TRUE), "")</f>
        <v>0</v>
      </c>
      <c r="C139" s="23"/>
      <c r="D139" s="12"/>
      <c r="E139" s="12"/>
      <c r="F139" s="60"/>
      <c r="G139" s="68"/>
      <c r="H139" s="68"/>
    </row>
    <row r="140" spans="1:8" x14ac:dyDescent="0.3">
      <c r="A140" s="63" t="s">
        <v>269</v>
      </c>
      <c r="B140" s="70" cm="1">
        <f t="array" aca="1" ref="B140" ca="1">_xlfn.IFNA(INDIRECT(CHAR(65+MATCH(_xlfn.NUMBERVALUE(RIGHT(Table22624[[#This Row],[Well]], LEN(Table22624[[#This Row],[Well]])-1)), $B$45:$M$45, 0))&amp;(44+MATCH(LEFT(Table22624[[#This Row],[Well]],1), $A$46:$A$53)), TRUE), "")</f>
        <v>0</v>
      </c>
      <c r="C140" s="23"/>
      <c r="D140" s="12"/>
      <c r="E140" s="12"/>
      <c r="F140" s="60"/>
      <c r="G140" s="68"/>
      <c r="H140" s="68"/>
    </row>
    <row r="141" spans="1:8" x14ac:dyDescent="0.3">
      <c r="A141" s="64" t="s">
        <v>270</v>
      </c>
      <c r="B141" s="70" cm="1">
        <f t="array" aca="1" ref="B141" ca="1">_xlfn.IFNA(INDIRECT(CHAR(65+MATCH(_xlfn.NUMBERVALUE(RIGHT(Table22624[[#This Row],[Well]], LEN(Table22624[[#This Row],[Well]])-1)), $B$45:$M$45, 0))&amp;(44+MATCH(LEFT(Table22624[[#This Row],[Well]],1), $A$46:$A$53)), TRUE), "")</f>
        <v>0</v>
      </c>
      <c r="C141" s="23"/>
      <c r="D141" s="12"/>
      <c r="E141" s="12"/>
      <c r="F141" s="60"/>
      <c r="G141" s="68"/>
      <c r="H141" s="68"/>
    </row>
    <row r="142" spans="1:8" x14ac:dyDescent="0.3">
      <c r="A142" s="63" t="s">
        <v>271</v>
      </c>
      <c r="B142" s="70" cm="1">
        <f t="array" aca="1" ref="B142" ca="1">_xlfn.IFNA(INDIRECT(CHAR(65+MATCH(_xlfn.NUMBERVALUE(RIGHT(Table22624[[#This Row],[Well]], LEN(Table22624[[#This Row],[Well]])-1)), $B$45:$M$45, 0))&amp;(44+MATCH(LEFT(Table22624[[#This Row],[Well]],1), $A$46:$A$53)), TRUE), "")</f>
        <v>0</v>
      </c>
      <c r="C142" s="23"/>
      <c r="D142" s="12"/>
      <c r="E142" s="12"/>
      <c r="F142" s="60"/>
      <c r="G142" s="68"/>
      <c r="H142" s="68"/>
    </row>
    <row r="143" spans="1:8" x14ac:dyDescent="0.3">
      <c r="A143" s="64" t="s">
        <v>272</v>
      </c>
      <c r="B143" s="70" cm="1">
        <f t="array" aca="1" ref="B143" ca="1">_xlfn.IFNA(INDIRECT(CHAR(65+MATCH(_xlfn.NUMBERVALUE(RIGHT(Table22624[[#This Row],[Well]], LEN(Table22624[[#This Row],[Well]])-1)), $B$45:$M$45, 0))&amp;(44+MATCH(LEFT(Table22624[[#This Row],[Well]],1), $A$46:$A$53)), TRUE), "")</f>
        <v>0</v>
      </c>
      <c r="C143" s="23"/>
      <c r="D143" s="12"/>
      <c r="E143" s="12"/>
      <c r="F143" s="60"/>
      <c r="G143" s="68"/>
      <c r="H143" s="68"/>
    </row>
    <row r="144" spans="1:8" x14ac:dyDescent="0.3">
      <c r="A144" s="63" t="s">
        <v>273</v>
      </c>
      <c r="B144" s="70" cm="1">
        <f t="array" aca="1" ref="B144" ca="1">_xlfn.IFNA(INDIRECT(CHAR(65+MATCH(_xlfn.NUMBERVALUE(RIGHT(Table22624[[#This Row],[Well]], LEN(Table22624[[#This Row],[Well]])-1)), $B$45:$M$45, 0))&amp;(44+MATCH(LEFT(Table22624[[#This Row],[Well]],1), $A$46:$A$53)), TRUE), "")</f>
        <v>0</v>
      </c>
      <c r="C144" s="23"/>
      <c r="D144" s="12"/>
      <c r="E144" s="12"/>
      <c r="F144" s="60"/>
      <c r="G144" s="68"/>
      <c r="H144" s="68"/>
    </row>
    <row r="145" spans="1:8" x14ac:dyDescent="0.3">
      <c r="A145" s="64" t="s">
        <v>274</v>
      </c>
      <c r="B145" s="70" cm="1">
        <f t="array" aca="1" ref="B145" ca="1">_xlfn.IFNA(INDIRECT(CHAR(65+MATCH(_xlfn.NUMBERVALUE(RIGHT(Table22624[[#This Row],[Well]], LEN(Table22624[[#This Row],[Well]])-1)), $B$45:$M$45, 0))&amp;(44+MATCH(LEFT(Table22624[[#This Row],[Well]],1), $A$46:$A$53)), TRUE), "")</f>
        <v>0</v>
      </c>
      <c r="C145" s="23"/>
      <c r="D145" s="12"/>
      <c r="E145" s="12"/>
      <c r="F145" s="60"/>
      <c r="G145" s="68"/>
      <c r="H145" s="68"/>
    </row>
    <row r="146" spans="1:8" x14ac:dyDescent="0.3">
      <c r="A146" s="63" t="s">
        <v>275</v>
      </c>
      <c r="B146" s="70" cm="1">
        <f t="array" aca="1" ref="B146" ca="1">_xlfn.IFNA(INDIRECT(CHAR(65+MATCH(_xlfn.NUMBERVALUE(RIGHT(Table22624[[#This Row],[Well]], LEN(Table22624[[#This Row],[Well]])-1)), $B$45:$M$45, 0))&amp;(44+MATCH(LEFT(Table22624[[#This Row],[Well]],1), $A$46:$A$53)), TRUE), "")</f>
        <v>0</v>
      </c>
      <c r="C146" s="23"/>
      <c r="D146" s="12"/>
      <c r="E146" s="12"/>
      <c r="F146" s="60"/>
      <c r="G146" s="68"/>
      <c r="H146" s="68"/>
    </row>
    <row r="147" spans="1:8" x14ac:dyDescent="0.3">
      <c r="A147" s="64" t="s">
        <v>276</v>
      </c>
      <c r="B147" s="70" cm="1">
        <f t="array" aca="1" ref="B147" ca="1">_xlfn.IFNA(INDIRECT(CHAR(65+MATCH(_xlfn.NUMBERVALUE(RIGHT(Table22624[[#This Row],[Well]], LEN(Table22624[[#This Row],[Well]])-1)), $B$45:$M$45, 0))&amp;(44+MATCH(LEFT(Table22624[[#This Row],[Well]],1), $A$46:$A$53)), TRUE), "")</f>
        <v>0</v>
      </c>
      <c r="C147" s="23"/>
      <c r="D147" s="12"/>
      <c r="E147" s="12"/>
      <c r="F147" s="60"/>
      <c r="G147" s="68"/>
      <c r="H147" s="68"/>
    </row>
    <row r="148" spans="1:8" x14ac:dyDescent="0.3">
      <c r="A148" s="63" t="s">
        <v>277</v>
      </c>
      <c r="B148" s="70" cm="1">
        <f t="array" aca="1" ref="B148" ca="1">_xlfn.IFNA(INDIRECT(CHAR(65+MATCH(_xlfn.NUMBERVALUE(RIGHT(Table22624[[#This Row],[Well]], LEN(Table22624[[#This Row],[Well]])-1)), $B$45:$M$45, 0))&amp;(44+MATCH(LEFT(Table22624[[#This Row],[Well]],1), $A$46:$A$53)), TRUE), "")</f>
        <v>0</v>
      </c>
      <c r="C148" s="23"/>
      <c r="D148" s="12"/>
      <c r="E148" s="12"/>
      <c r="F148" s="60"/>
      <c r="G148" s="68"/>
      <c r="H148" s="68"/>
    </row>
    <row r="149" spans="1:8" x14ac:dyDescent="0.3">
      <c r="A149" s="64" t="s">
        <v>278</v>
      </c>
      <c r="B149" s="70" cm="1">
        <f t="array" aca="1" ref="B149" ca="1">_xlfn.IFNA(INDIRECT(CHAR(65+MATCH(_xlfn.NUMBERVALUE(RIGHT(Table22624[[#This Row],[Well]], LEN(Table22624[[#This Row],[Well]])-1)), $B$45:$M$45, 0))&amp;(44+MATCH(LEFT(Table22624[[#This Row],[Well]],1), $A$46:$A$53)), TRUE), "")</f>
        <v>0</v>
      </c>
      <c r="C149" s="23"/>
      <c r="D149" s="12"/>
      <c r="E149" s="12"/>
      <c r="F149" s="60"/>
      <c r="G149" s="68"/>
      <c r="H149" s="68"/>
    </row>
    <row r="150" spans="1:8" x14ac:dyDescent="0.3">
      <c r="A150" s="63" t="s">
        <v>279</v>
      </c>
      <c r="B150" s="70" cm="1">
        <f t="array" aca="1" ref="B150" ca="1">_xlfn.IFNA(INDIRECT(CHAR(65+MATCH(_xlfn.NUMBERVALUE(RIGHT(Table22624[[#This Row],[Well]], LEN(Table22624[[#This Row],[Well]])-1)), $B$45:$M$45, 0))&amp;(44+MATCH(LEFT(Table22624[[#This Row],[Well]],1), $A$46:$A$53)), TRUE), "")</f>
        <v>0</v>
      </c>
      <c r="C150" s="23"/>
      <c r="D150" s="12"/>
      <c r="E150" s="12"/>
      <c r="F150" s="60"/>
      <c r="G150" s="68"/>
      <c r="H150" s="68"/>
    </row>
    <row r="151" spans="1:8" x14ac:dyDescent="0.3">
      <c r="A151" s="64" t="s">
        <v>280</v>
      </c>
      <c r="B151" s="70" cm="1">
        <f t="array" aca="1" ref="B151" ca="1">_xlfn.IFNA(INDIRECT(CHAR(65+MATCH(_xlfn.NUMBERVALUE(RIGHT(Table22624[[#This Row],[Well]], LEN(Table22624[[#This Row],[Well]])-1)), $B$45:$M$45, 0))&amp;(44+MATCH(LEFT(Table22624[[#This Row],[Well]],1), $A$46:$A$53)), TRUE), "")</f>
        <v>0</v>
      </c>
      <c r="C151" s="23"/>
      <c r="D151" s="12"/>
      <c r="E151" s="12"/>
      <c r="F151" s="60"/>
      <c r="G151" s="68"/>
      <c r="H151" s="68"/>
    </row>
    <row r="152" spans="1:8" x14ac:dyDescent="0.3">
      <c r="A152" s="63" t="s">
        <v>281</v>
      </c>
      <c r="B152" s="70" cm="1">
        <f t="array" aca="1" ref="B152" ca="1">_xlfn.IFNA(INDIRECT(CHAR(65+MATCH(_xlfn.NUMBERVALUE(RIGHT(Table22624[[#This Row],[Well]], LEN(Table22624[[#This Row],[Well]])-1)), $B$45:$M$45, 0))&amp;(44+MATCH(LEFT(Table22624[[#This Row],[Well]],1), $A$46:$A$53)), TRUE), "")</f>
        <v>0</v>
      </c>
      <c r="C152" s="23"/>
      <c r="D152" s="12"/>
      <c r="E152" s="12"/>
      <c r="F152" s="60"/>
      <c r="G152" s="68"/>
      <c r="H152" s="68"/>
    </row>
    <row r="153" spans="1:8" x14ac:dyDescent="0.3">
      <c r="A153" s="64" t="s">
        <v>282</v>
      </c>
      <c r="B153" s="70" cm="1">
        <f t="array" aca="1" ref="B153" ca="1">_xlfn.IFNA(INDIRECT(CHAR(65+MATCH(_xlfn.NUMBERVALUE(RIGHT(Table22624[[#This Row],[Well]], LEN(Table22624[[#This Row],[Well]])-1)), $B$45:$M$45, 0))&amp;(44+MATCH(LEFT(Table22624[[#This Row],[Well]],1), $A$46:$A$53)), TRUE), "")</f>
        <v>0</v>
      </c>
      <c r="C153" s="23"/>
      <c r="D153" s="12"/>
      <c r="E153" s="12"/>
      <c r="F153" s="60"/>
      <c r="G153" s="68"/>
      <c r="H153" s="68"/>
    </row>
    <row r="154" spans="1:8" x14ac:dyDescent="0.3">
      <c r="A154" s="63" t="s">
        <v>283</v>
      </c>
      <c r="B154" s="70" cm="1">
        <f t="array" aca="1" ref="B154" ca="1">_xlfn.IFNA(INDIRECT(CHAR(65+MATCH(_xlfn.NUMBERVALUE(RIGHT(Table22624[[#This Row],[Well]], LEN(Table22624[[#This Row],[Well]])-1)), $B$45:$M$45, 0))&amp;(44+MATCH(LEFT(Table22624[[#This Row],[Well]],1), $A$46:$A$53)), TRUE), "")</f>
        <v>0</v>
      </c>
      <c r="C154" s="23"/>
      <c r="D154" s="12"/>
      <c r="E154" s="12"/>
      <c r="F154" s="60"/>
      <c r="G154" s="68"/>
      <c r="H154" s="68"/>
    </row>
    <row r="155" spans="1:8" x14ac:dyDescent="0.3">
      <c r="A155" s="64" t="s">
        <v>284</v>
      </c>
      <c r="B155" s="70" cm="1">
        <f t="array" aca="1" ref="B155" ca="1">_xlfn.IFNA(INDIRECT(CHAR(65+MATCH(_xlfn.NUMBERVALUE(RIGHT(Table22624[[#This Row],[Well]], LEN(Table22624[[#This Row],[Well]])-1)), $B$45:$M$45, 0))&amp;(44+MATCH(LEFT(Table22624[[#This Row],[Well]],1), $A$46:$A$53)), TRUE), "")</f>
        <v>0</v>
      </c>
      <c r="C155" s="23"/>
      <c r="D155" s="12"/>
      <c r="E155" s="12"/>
      <c r="F155" s="60"/>
      <c r="G155" s="68"/>
      <c r="H155" s="68"/>
    </row>
    <row r="156" spans="1:8" x14ac:dyDescent="0.3">
      <c r="A156" s="63" t="s">
        <v>285</v>
      </c>
      <c r="B156" s="70" cm="1">
        <f t="array" aca="1" ref="B156" ca="1">_xlfn.IFNA(INDIRECT(CHAR(65+MATCH(_xlfn.NUMBERVALUE(RIGHT(Table22624[[#This Row],[Well]], LEN(Table22624[[#This Row],[Well]])-1)), $B$45:$M$45, 0))&amp;(44+MATCH(LEFT(Table22624[[#This Row],[Well]],1), $A$46:$A$53)), TRUE), "")</f>
        <v>0</v>
      </c>
      <c r="C156" s="23"/>
      <c r="D156" s="12"/>
      <c r="E156" s="12"/>
      <c r="F156" s="60"/>
      <c r="G156" s="68"/>
      <c r="H156" s="68"/>
    </row>
    <row r="157" spans="1:8" x14ac:dyDescent="0.3">
      <c r="A157" s="64" t="s">
        <v>286</v>
      </c>
      <c r="B157" s="70" cm="1">
        <f t="array" aca="1" ref="B157" ca="1">_xlfn.IFNA(INDIRECT(CHAR(65+MATCH(_xlfn.NUMBERVALUE(RIGHT(Table22624[[#This Row],[Well]], LEN(Table22624[[#This Row],[Well]])-1)), $B$45:$M$45, 0))&amp;(44+MATCH(LEFT(Table22624[[#This Row],[Well]],1), $A$46:$A$53)), TRUE), "")</f>
        <v>0</v>
      </c>
      <c r="C157" s="23"/>
      <c r="D157" s="12"/>
      <c r="E157" s="12"/>
      <c r="F157" s="60"/>
      <c r="G157" s="68"/>
      <c r="H157" s="68"/>
    </row>
    <row r="158" spans="1:8" x14ac:dyDescent="0.3">
      <c r="A158" s="63" t="s">
        <v>287</v>
      </c>
      <c r="B158" s="70" cm="1">
        <f t="array" aca="1" ref="B158" ca="1">_xlfn.IFNA(INDIRECT(CHAR(65+MATCH(_xlfn.NUMBERVALUE(RIGHT(Table22624[[#This Row],[Well]], LEN(Table22624[[#This Row],[Well]])-1)), $B$45:$M$45, 0))&amp;(44+MATCH(LEFT(Table22624[[#This Row],[Well]],1), $A$46:$A$53)), TRUE), "")</f>
        <v>0</v>
      </c>
      <c r="C158" s="23"/>
      <c r="D158" s="12"/>
      <c r="E158" s="12"/>
      <c r="F158" s="60"/>
      <c r="G158" s="68"/>
      <c r="H158" s="68"/>
    </row>
    <row r="159" spans="1:8" x14ac:dyDescent="0.3">
      <c r="A159" s="64" t="s">
        <v>288</v>
      </c>
      <c r="B159" s="70" cm="1">
        <f t="array" aca="1" ref="B159" ca="1">_xlfn.IFNA(INDIRECT(CHAR(65+MATCH(_xlfn.NUMBERVALUE(RIGHT(Table22624[[#This Row],[Well]], LEN(Table22624[[#This Row],[Well]])-1)), $B$45:$M$45, 0))&amp;(44+MATCH(LEFT(Table22624[[#This Row],[Well]],1), $A$46:$A$53)), TRUE), "")</f>
        <v>0</v>
      </c>
      <c r="C159" s="23"/>
      <c r="D159" s="12"/>
      <c r="E159" s="12"/>
      <c r="F159" s="60"/>
      <c r="G159" s="68"/>
      <c r="H159" s="68"/>
    </row>
    <row r="160" spans="1:8" x14ac:dyDescent="0.3">
      <c r="A160" s="63" t="s">
        <v>289</v>
      </c>
      <c r="B160" s="70" cm="1">
        <f t="array" aca="1" ref="B160" ca="1">_xlfn.IFNA(INDIRECT(CHAR(65+MATCH(_xlfn.NUMBERVALUE(RIGHT(Table22624[[#This Row],[Well]], LEN(Table22624[[#This Row],[Well]])-1)), $B$45:$M$45, 0))&amp;(44+MATCH(LEFT(Table22624[[#This Row],[Well]],1), $A$46:$A$53)), TRUE), "")</f>
        <v>0</v>
      </c>
      <c r="C160" s="23"/>
      <c r="D160" s="12"/>
      <c r="E160" s="12"/>
      <c r="F160" s="60"/>
      <c r="G160" s="68"/>
      <c r="H160" s="68"/>
    </row>
    <row r="161" spans="1:8" x14ac:dyDescent="0.3">
      <c r="A161" s="64" t="s">
        <v>290</v>
      </c>
      <c r="B161" s="70" cm="1">
        <f t="array" aca="1" ref="B161" ca="1">_xlfn.IFNA(INDIRECT(CHAR(65+MATCH(_xlfn.NUMBERVALUE(RIGHT(Table22624[[#This Row],[Well]], LEN(Table22624[[#This Row],[Well]])-1)), $B$45:$M$45, 0))&amp;(44+MATCH(LEFT(Table22624[[#This Row],[Well]],1), $A$46:$A$53)), TRUE), "")</f>
        <v>0</v>
      </c>
      <c r="C161" s="23"/>
      <c r="D161" s="12"/>
      <c r="E161" s="12"/>
      <c r="F161" s="60"/>
      <c r="G161" s="68"/>
      <c r="H161" s="68"/>
    </row>
    <row r="162" spans="1:8" x14ac:dyDescent="0.3">
      <c r="A162" s="63" t="s">
        <v>291</v>
      </c>
      <c r="B162" s="70" cm="1">
        <f t="array" aca="1" ref="B162" ca="1">_xlfn.IFNA(INDIRECT(CHAR(65+MATCH(_xlfn.NUMBERVALUE(RIGHT(Table22624[[#This Row],[Well]], LEN(Table22624[[#This Row],[Well]])-1)), $B$45:$M$45, 0))&amp;(44+MATCH(LEFT(Table22624[[#This Row],[Well]],1), $A$46:$A$53)), TRUE), "")</f>
        <v>0</v>
      </c>
      <c r="C162" s="23"/>
      <c r="D162" s="12"/>
      <c r="E162" s="12"/>
      <c r="F162" s="60"/>
      <c r="G162" s="68"/>
      <c r="H162" s="68"/>
    </row>
    <row r="163" spans="1:8" x14ac:dyDescent="0.3">
      <c r="A163" s="64" t="s">
        <v>292</v>
      </c>
      <c r="B163" s="70" cm="1">
        <f t="array" aca="1" ref="B163" ca="1">_xlfn.IFNA(INDIRECT(CHAR(65+MATCH(_xlfn.NUMBERVALUE(RIGHT(Table22624[[#This Row],[Well]], LEN(Table22624[[#This Row],[Well]])-1)), $B$45:$M$45, 0))&amp;(44+MATCH(LEFT(Table22624[[#This Row],[Well]],1), $A$46:$A$53)), TRUE), "")</f>
        <v>0</v>
      </c>
      <c r="C163" s="23"/>
      <c r="D163" s="12"/>
      <c r="E163" s="12"/>
      <c r="F163" s="60"/>
      <c r="G163" s="68"/>
      <c r="H163" s="68"/>
    </row>
    <row r="164" spans="1:8" x14ac:dyDescent="0.3">
      <c r="A164" s="63" t="s">
        <v>293</v>
      </c>
      <c r="B164" s="70" cm="1">
        <f t="array" aca="1" ref="B164" ca="1">_xlfn.IFNA(INDIRECT(CHAR(65+MATCH(_xlfn.NUMBERVALUE(RIGHT(Table22624[[#This Row],[Well]], LEN(Table22624[[#This Row],[Well]])-1)), $B$45:$M$45, 0))&amp;(44+MATCH(LEFT(Table22624[[#This Row],[Well]],1), $A$46:$A$53)), TRUE), "")</f>
        <v>0</v>
      </c>
      <c r="C164" s="23"/>
      <c r="D164" s="12"/>
      <c r="E164" s="12"/>
      <c r="F164" s="60"/>
      <c r="G164" s="68"/>
      <c r="H164" s="68"/>
    </row>
    <row r="165" spans="1:8" x14ac:dyDescent="0.3">
      <c r="A165" s="64" t="s">
        <v>294</v>
      </c>
      <c r="B165" s="70" cm="1">
        <f t="array" aca="1" ref="B165" ca="1">_xlfn.IFNA(INDIRECT(CHAR(65+MATCH(_xlfn.NUMBERVALUE(RIGHT(Table22624[[#This Row],[Well]], LEN(Table22624[[#This Row],[Well]])-1)), $B$45:$M$45, 0))&amp;(44+MATCH(LEFT(Table22624[[#This Row],[Well]],1), $A$46:$A$53)), TRUE), "")</f>
        <v>0</v>
      </c>
      <c r="C165" s="23"/>
      <c r="D165" s="12"/>
      <c r="E165" s="12"/>
      <c r="F165" s="60"/>
      <c r="G165" s="68"/>
      <c r="H165" s="68"/>
    </row>
    <row r="166" spans="1:8" x14ac:dyDescent="0.3">
      <c r="A166" s="65" t="s">
        <v>295</v>
      </c>
      <c r="B166" s="70" cm="1">
        <f t="array" aca="1" ref="B166" ca="1">_xlfn.IFNA(INDIRECT(CHAR(65+MATCH(_xlfn.NUMBERVALUE(RIGHT(Table22624[[#This Row],[Well]], LEN(Table22624[[#This Row],[Well]])-1)), $B$45:$M$45, 0))&amp;(44+MATCH(LEFT(Table22624[[#This Row],[Well]],1), $A$46:$A$53)), TRUE), "")</f>
        <v>0</v>
      </c>
      <c r="C166" s="59"/>
      <c r="D166" s="13"/>
      <c r="E166" s="13"/>
      <c r="F166" s="60"/>
      <c r="G166" s="68"/>
      <c r="H166" s="68"/>
    </row>
  </sheetData>
  <mergeCells count="53">
    <mergeCell ref="A69:F69"/>
    <mergeCell ref="A43:F43"/>
    <mergeCell ref="A44:F44"/>
    <mergeCell ref="A63:B68"/>
    <mergeCell ref="D63:F63"/>
    <mergeCell ref="D64:F64"/>
    <mergeCell ref="D65:F65"/>
    <mergeCell ref="D66:F66"/>
    <mergeCell ref="D67:F67"/>
    <mergeCell ref="D68:F68"/>
    <mergeCell ref="A54:F55"/>
    <mergeCell ref="A56:E56"/>
    <mergeCell ref="A57:F57"/>
    <mergeCell ref="A58:F58"/>
    <mergeCell ref="A60:F60"/>
    <mergeCell ref="A61:F61"/>
    <mergeCell ref="A42:F42"/>
    <mergeCell ref="A21:F21"/>
    <mergeCell ref="A22:B22"/>
    <mergeCell ref="A23:B23"/>
    <mergeCell ref="A24:B24"/>
    <mergeCell ref="A25:B25"/>
    <mergeCell ref="D25:F25"/>
    <mergeCell ref="A26:B26"/>
    <mergeCell ref="A27:B27"/>
    <mergeCell ref="A28:B28"/>
    <mergeCell ref="A29:B29"/>
    <mergeCell ref="A30:B30"/>
    <mergeCell ref="A36:B36"/>
    <mergeCell ref="A38:F38"/>
    <mergeCell ref="A39:B39"/>
    <mergeCell ref="D39:F39"/>
    <mergeCell ref="A40:B40"/>
    <mergeCell ref="D40:F40"/>
    <mergeCell ref="A37:F37"/>
    <mergeCell ref="A33:B33"/>
    <mergeCell ref="D33:F33"/>
    <mergeCell ref="A34:B34"/>
    <mergeCell ref="D34:F34"/>
    <mergeCell ref="A35:B35"/>
    <mergeCell ref="D35:F35"/>
    <mergeCell ref="A32:F32"/>
    <mergeCell ref="A2:E2"/>
    <mergeCell ref="A4:E4"/>
    <mergeCell ref="A5:E5"/>
    <mergeCell ref="A7:F7"/>
    <mergeCell ref="C8:F8"/>
    <mergeCell ref="A13:F14"/>
    <mergeCell ref="A15:F15"/>
    <mergeCell ref="A16:B16"/>
    <mergeCell ref="A17:B17"/>
    <mergeCell ref="A18:B18"/>
    <mergeCell ref="A19:B19"/>
  </mergeCells>
  <phoneticPr fontId="23" type="noConversion"/>
  <conditionalFormatting sqref="A71:A166">
    <cfRule type="duplicateValues" dxfId="11" priority="2"/>
  </conditionalFormatting>
  <conditionalFormatting sqref="B71:B166">
    <cfRule type="cellIs" dxfId="10" priority="4" operator="equal">
      <formula>0</formula>
    </cfRule>
    <cfRule type="duplicateValues" dxfId="9" priority="45"/>
  </conditionalFormatting>
  <conditionalFormatting sqref="B119:H166">
    <cfRule type="expression" dxfId="8" priority="3">
      <formula>$A119=" "</formula>
    </cfRule>
  </conditionalFormatting>
  <conditionalFormatting sqref="B45:M53">
    <cfRule type="containsBlanks" dxfId="7" priority="13">
      <formula>LEN(TRIM(B45))=0</formula>
    </cfRule>
    <cfRule type="duplicateValues" dxfId="6" priority="14"/>
  </conditionalFormatting>
  <conditionalFormatting sqref="C16:C19 E16:E19">
    <cfRule type="containsBlanks" dxfId="5" priority="19">
      <formula>LEN(TRIM(C16))=0</formula>
    </cfRule>
  </conditionalFormatting>
  <conditionalFormatting sqref="C19">
    <cfRule type="cellIs" dxfId="4" priority="18" operator="equal">
      <formula>"Express"</formula>
    </cfRule>
  </conditionalFormatting>
  <conditionalFormatting sqref="C22:C30 C38:C40">
    <cfRule type="containsBlanks" dxfId="3" priority="15">
      <formula>LEN(TRIM(C22))=0</formula>
    </cfRule>
  </conditionalFormatting>
  <conditionalFormatting sqref="C32:C36">
    <cfRule type="containsBlanks" dxfId="2" priority="1">
      <formula>LEN(TRIM(C32))=0</formula>
    </cfRule>
  </conditionalFormatting>
  <conditionalFormatting sqref="D24:F25">
    <cfRule type="containsText" dxfId="1" priority="16" operator="containsText" text="sheets">
      <formula>NOT(ISERROR(SEARCH("sheets",D24)))</formula>
    </cfRule>
  </conditionalFormatting>
  <conditionalFormatting sqref="D34:F36">
    <cfRule type="containsText" dxfId="0" priority="11" operator="containsText" text="Please">
      <formula>NOT(ISERROR(SEARCH("Please",D34)))</formula>
    </cfRule>
  </conditionalFormatting>
  <dataValidations count="12">
    <dataValidation type="whole" operator="greaterThanOrEqual" allowBlank="1" showInputMessage="1" showErrorMessage="1" sqref="C25" xr:uid="{A8F710D9-F0D9-41BE-8F9C-FEE4FEE517A5}">
      <formula1>1</formula1>
    </dataValidation>
    <dataValidation type="list" allowBlank="1" showInputMessage="1" showErrorMessage="1" sqref="C34" xr:uid="{0067EBAF-2423-4486-9017-38BEA76ED3AB}">
      <formula1>INDIRECT("LibraryPrepKit_"&amp;$C$33)</formula1>
    </dataValidation>
    <dataValidation allowBlank="1" error="Please provide full nucleotide sequence (e.g. TAGATCGC). _x000a_Do not use index codes (e.g. 501)" promptTitle="Info" prompt="Please provide full nucleotide sequence (e.g. TAGATCGC). _x000a_Do not use index codes (e.g. 501)" sqref="C72:C166 D71:F166 A71:A166" xr:uid="{1EA87093-EA8E-4A96-A127-473AB102CFB1}"/>
    <dataValidation type="whole" operator="greaterThanOrEqual" allowBlank="1" showInputMessage="1" showErrorMessage="1" sqref="C39" xr:uid="{F9EC11A0-FFBA-4F7F-98F1-A536F445EE4E}">
      <formula1>0</formula1>
    </dataValidation>
    <dataValidation type="list" allowBlank="1" showInputMessage="1" showErrorMessage="1" sqref="C35" xr:uid="{9803EF74-EA1F-4475-908E-594D00488909}">
      <formula1>"qPCR,Qubit,Bioanalyzer,TapeStation,None,Other"</formula1>
    </dataValidation>
    <dataValidation type="list" allowBlank="1" showInputMessage="1" showErrorMessage="1" sqref="C19" xr:uid="{BBE309D8-A85F-436B-A232-41F82E440DE6}">
      <formula1>"Standard, Express"</formula1>
    </dataValidation>
    <dataValidation type="list" allowBlank="1" showInputMessage="1" showErrorMessage="1" sqref="C40" xr:uid="{C86B8A04-119F-4B2D-9A47-41C8CBE658E7}">
      <formula1>"High,Low"</formula1>
    </dataValidation>
    <dataValidation type="list" errorStyle="warning" allowBlank="1" showInputMessage="1" showErrorMessage="1" sqref="C36" xr:uid="{844E55B2-1E38-4507-8AA8-C0AA94213847}">
      <formula1>INDIRECT("IndexType_"&amp;$C$33)</formula1>
    </dataValidation>
    <dataValidation type="whole" allowBlank="1" showInputMessage="1" showErrorMessage="1" error="Read length must be a numerical value." sqref="C26:C29" xr:uid="{BD174225-6BFE-4DC5-9702-3827BE0C900C}">
      <formula1>0</formula1>
      <formula2>401</formula2>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46:M53" xr:uid="{5ABFBC8B-622D-43D6-8C63-3CD8F61669BC}">
      <formula1>ISNUMBER(SUMPRODUCT(SEARCH(MID(B46,ROW(INDIRECT("1:"&amp;LEN(B46))),1),"0123456789abcdefghijklmnopqrstuvwxyzABCDEFGHIJKLMNOPQRSTUVWXYZ-_")))</formula1>
    </dataValidation>
    <dataValidation type="textLength" operator="greaterThan" allowBlank="1" errorTitle="Error" error="Must be a numeric value" promptTitle="Requirements" prompt="Must be a numeric value" sqref="C71" xr:uid="{F5111512-4600-424D-A8FA-8065DA6D2997}">
      <formula1>0</formula1>
    </dataValidation>
    <dataValidation type="list" allowBlank="1" showInputMessage="1" showErrorMessage="1" sqref="C35" xr:uid="{20176ABA-0AB8-4934-A37A-DD78DA18E8C4}">
      <formula1>"qPCR,Qubit,Bioanalyzer,Tapestation,None,Other"</formula1>
    </dataValidation>
  </dataValidations>
  <hyperlinks>
    <hyperlink ref="E10" r:id="rId1" xr:uid="{0FDA0AC5-03AF-4257-B8CE-AAD74CDD9505}"/>
  </hyperlinks>
  <pageMargins left="0.25" right="0.25" top="0.75" bottom="0.75" header="0.3" footer="0.3"/>
  <pageSetup scale="78" orientation="portrait" r:id="rId2"/>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7B5133BA-1C81-4146-8D48-AE6C3450DD94}">
          <x14:formula1>
            <xm:f>Dropdowns!$A$18:$E$18</xm:f>
          </x14:formula1>
          <xm:sqref>C23</xm:sqref>
        </x14:dataValidation>
        <x14:dataValidation type="list" allowBlank="1" showInputMessage="1" showErrorMessage="1" xr:uid="{502996B9-5D44-43A0-B27D-658655C9B759}">
          <x14:formula1>
            <xm:f>Dropdowns!$A$2:$A$4</xm:f>
          </x14:formula1>
          <xm:sqref>C33</xm:sqref>
        </x14:dataValidation>
        <x14:dataValidation type="list" allowBlank="1" showInputMessage="1" showErrorMessage="1" xr:uid="{809510D1-B6D9-4D46-90FE-44A0676B88FC}">
          <x14:formula1>
            <xm:f>_xlfn.ANCHORARRAY(Dropdowns!$H$19)</xm:f>
          </x14:formula1>
          <xm:sqref>C24</xm:sqref>
        </x14:dataValidation>
        <x14:dataValidation type="list" allowBlank="1" showInputMessage="1" showErrorMessage="1" xr:uid="{8355F9D2-EA82-4E44-9B15-B2DA89C1C834}">
          <x14:formula1>
            <xm:f>'Run Types'!$H$2:$H$12</xm:f>
          </x14:formula1>
          <xm:sqref>C30 C32:C36 C38:C40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C4840-C78E-4613-A1D8-E1F340F6DC9F}">
  <dimension ref="A1:F39"/>
  <sheetViews>
    <sheetView workbookViewId="0">
      <selection activeCell="B8" sqref="B8"/>
    </sheetView>
  </sheetViews>
  <sheetFormatPr defaultRowHeight="14.4" x14ac:dyDescent="0.3"/>
  <cols>
    <col min="1" max="1" width="25.6640625" customWidth="1"/>
    <col min="2" max="5" width="20.6640625" customWidth="1"/>
    <col min="6" max="6" width="21.109375" customWidth="1"/>
  </cols>
  <sheetData>
    <row r="1" spans="1:6" ht="21" x14ac:dyDescent="0.4">
      <c r="A1" s="130" t="s">
        <v>21</v>
      </c>
      <c r="B1" s="130"/>
      <c r="C1" s="130"/>
      <c r="D1" s="130"/>
      <c r="E1" s="130"/>
      <c r="F1" s="130"/>
    </row>
    <row r="2" spans="1:6" x14ac:dyDescent="0.3">
      <c r="A2" t="s">
        <v>171</v>
      </c>
    </row>
    <row r="3" spans="1:6" x14ac:dyDescent="0.3">
      <c r="A3" t="s">
        <v>169</v>
      </c>
    </row>
    <row r="4" spans="1:6" x14ac:dyDescent="0.3">
      <c r="A4" t="s">
        <v>168</v>
      </c>
    </row>
    <row r="5" spans="1:6" x14ac:dyDescent="0.3">
      <c r="A5" s="132" t="s">
        <v>172</v>
      </c>
      <c r="B5" s="132"/>
      <c r="C5" s="132"/>
      <c r="D5" s="132"/>
      <c r="E5" s="132"/>
      <c r="F5" s="132"/>
    </row>
    <row r="7" spans="1:6" ht="21" x14ac:dyDescent="0.4">
      <c r="A7" s="130" t="s">
        <v>180</v>
      </c>
      <c r="B7" s="130"/>
      <c r="C7" s="130"/>
      <c r="D7" s="130"/>
      <c r="E7" s="130"/>
      <c r="F7" s="130"/>
    </row>
    <row r="8" spans="1:6" ht="15.6" x14ac:dyDescent="0.3">
      <c r="A8" s="53" t="s">
        <v>162</v>
      </c>
      <c r="B8" s="53"/>
      <c r="C8" s="131" t="s">
        <v>186</v>
      </c>
      <c r="D8" s="131"/>
      <c r="E8" s="131"/>
      <c r="F8" s="131"/>
    </row>
    <row r="10" spans="1:6" ht="21" x14ac:dyDescent="0.4">
      <c r="A10" s="130" t="s">
        <v>165</v>
      </c>
      <c r="B10" s="130"/>
      <c r="C10" s="130"/>
      <c r="D10" s="130"/>
      <c r="E10" s="130"/>
      <c r="F10" s="130"/>
    </row>
    <row r="11" spans="1:6" x14ac:dyDescent="0.3">
      <c r="A11" s="134" t="s">
        <v>183</v>
      </c>
      <c r="B11" s="84" t="s">
        <v>184</v>
      </c>
      <c r="C11" s="84"/>
      <c r="D11" s="84"/>
      <c r="E11" s="84"/>
      <c r="F11" s="84"/>
    </row>
    <row r="12" spans="1:6" x14ac:dyDescent="0.3">
      <c r="A12" s="134"/>
      <c r="B12" s="133" t="s">
        <v>164</v>
      </c>
      <c r="C12" s="133"/>
      <c r="D12" s="133"/>
      <c r="E12" s="133"/>
      <c r="F12" s="133"/>
    </row>
    <row r="13" spans="1:6" x14ac:dyDescent="0.3">
      <c r="A13" t="s">
        <v>185</v>
      </c>
      <c r="B13" t="s">
        <v>181</v>
      </c>
      <c r="C13" t="s">
        <v>178</v>
      </c>
      <c r="D13" t="s">
        <v>182</v>
      </c>
      <c r="E13" t="s">
        <v>179</v>
      </c>
      <c r="F13" t="s">
        <v>163</v>
      </c>
    </row>
    <row r="14" spans="1:6" x14ac:dyDescent="0.3">
      <c r="B14" s="54"/>
      <c r="C14" s="54"/>
      <c r="D14" s="54"/>
      <c r="E14" s="54"/>
      <c r="F14" s="54"/>
    </row>
    <row r="16" spans="1:6" x14ac:dyDescent="0.3">
      <c r="B16" s="54"/>
      <c r="C16" s="54"/>
      <c r="D16" s="54"/>
      <c r="E16" s="54"/>
      <c r="F16" s="54"/>
    </row>
    <row r="18" spans="1:6" x14ac:dyDescent="0.3">
      <c r="B18" s="54"/>
      <c r="C18" s="54"/>
      <c r="D18" s="54"/>
      <c r="E18" s="54"/>
      <c r="F18" s="54"/>
    </row>
    <row r="20" spans="1:6" x14ac:dyDescent="0.3">
      <c r="B20" s="54"/>
      <c r="C20" s="54"/>
      <c r="D20" s="54"/>
      <c r="E20" s="54"/>
      <c r="F20" s="54"/>
    </row>
    <row r="22" spans="1:6" x14ac:dyDescent="0.3">
      <c r="B22" s="54"/>
      <c r="C22" s="54"/>
      <c r="D22" s="54"/>
      <c r="E22" s="54"/>
      <c r="F22" s="54"/>
    </row>
    <row r="24" spans="1:6" x14ac:dyDescent="0.3">
      <c r="A24" s="84" t="s">
        <v>170</v>
      </c>
      <c r="B24" s="84"/>
      <c r="C24" s="84"/>
      <c r="D24" s="84"/>
      <c r="E24" s="84"/>
      <c r="F24" s="84"/>
    </row>
    <row r="25" spans="1:6" x14ac:dyDescent="0.3">
      <c r="A25" s="51"/>
      <c r="B25" s="51"/>
      <c r="C25" s="51"/>
      <c r="D25" s="51"/>
      <c r="E25" s="51"/>
      <c r="F25" s="51"/>
    </row>
    <row r="27" spans="1:6" ht="21" x14ac:dyDescent="0.4">
      <c r="A27" s="130" t="s">
        <v>166</v>
      </c>
      <c r="B27" s="130"/>
      <c r="C27" s="130"/>
      <c r="D27" s="130"/>
      <c r="E27" s="130"/>
      <c r="F27" s="130"/>
    </row>
    <row r="28" spans="1:6" x14ac:dyDescent="0.3">
      <c r="A28" t="s">
        <v>44</v>
      </c>
      <c r="B28" t="s">
        <v>173</v>
      </c>
      <c r="C28" t="s">
        <v>174</v>
      </c>
      <c r="D28" t="s">
        <v>175</v>
      </c>
      <c r="E28" t="s">
        <v>167</v>
      </c>
      <c r="F28" t="s">
        <v>45</v>
      </c>
    </row>
    <row r="39" spans="1:6" x14ac:dyDescent="0.3">
      <c r="A39" s="84" t="s">
        <v>176</v>
      </c>
      <c r="B39" s="84"/>
      <c r="C39" s="84"/>
      <c r="D39" s="84"/>
      <c r="E39" s="84"/>
      <c r="F39" s="84"/>
    </row>
  </sheetData>
  <mergeCells count="11">
    <mergeCell ref="A27:F27"/>
    <mergeCell ref="A1:F1"/>
    <mergeCell ref="C8:F8"/>
    <mergeCell ref="A39:F39"/>
    <mergeCell ref="A5:F5"/>
    <mergeCell ref="A7:F7"/>
    <mergeCell ref="B12:F12"/>
    <mergeCell ref="A24:F24"/>
    <mergeCell ref="A10:F10"/>
    <mergeCell ref="B11:F11"/>
    <mergeCell ref="A11:A12"/>
  </mergeCells>
  <dataValidations count="1">
    <dataValidation type="list" allowBlank="1" showInputMessage="1" showErrorMessage="1" sqref="A29:A38 B14:E23" xr:uid="{47CF1CDE-659E-4F24-AECD-1F73859E6613}">
      <formula1>INDIRECT("Table2262[Sample ID*]")</formula1>
    </dataValidation>
  </dataValidation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AE5D-6386-42D2-A75E-5B882260E664}">
  <dimension ref="A1:M40"/>
  <sheetViews>
    <sheetView workbookViewId="0">
      <selection activeCell="D13" sqref="D13"/>
    </sheetView>
  </sheetViews>
  <sheetFormatPr defaultRowHeight="14.4" x14ac:dyDescent="0.3"/>
  <cols>
    <col min="1" max="1" width="20.88671875" customWidth="1"/>
    <col min="2" max="3" width="20.109375" customWidth="1"/>
    <col min="4" max="4" width="19.6640625" bestFit="1" customWidth="1"/>
    <col min="5" max="5" width="15.6640625" customWidth="1"/>
    <col min="6" max="6" width="20.109375" customWidth="1"/>
    <col min="7" max="7" width="9.5546875" bestFit="1" customWidth="1"/>
    <col min="8" max="8" width="13.88671875" bestFit="1" customWidth="1"/>
  </cols>
  <sheetData>
    <row r="1" spans="1:13" x14ac:dyDescent="0.3">
      <c r="A1" s="2" t="s">
        <v>69</v>
      </c>
      <c r="B1" s="2" t="s">
        <v>70</v>
      </c>
      <c r="C1" s="2" t="s">
        <v>71</v>
      </c>
      <c r="D1" s="2" t="s">
        <v>72</v>
      </c>
      <c r="E1" s="2" t="s">
        <v>73</v>
      </c>
      <c r="F1" s="2" t="s">
        <v>74</v>
      </c>
      <c r="G1" s="2" t="s">
        <v>75</v>
      </c>
    </row>
    <row r="2" spans="1:13" x14ac:dyDescent="0.3">
      <c r="A2" t="s">
        <v>49</v>
      </c>
      <c r="B2" t="s">
        <v>76</v>
      </c>
      <c r="C2" t="s">
        <v>77</v>
      </c>
      <c r="D2" t="s">
        <v>78</v>
      </c>
      <c r="E2" t="s">
        <v>324</v>
      </c>
      <c r="F2" t="s">
        <v>78</v>
      </c>
      <c r="G2" t="s">
        <v>80</v>
      </c>
    </row>
    <row r="3" spans="1:13" x14ac:dyDescent="0.3">
      <c r="A3" t="s">
        <v>81</v>
      </c>
      <c r="B3" t="s">
        <v>51</v>
      </c>
      <c r="C3" t="s">
        <v>82</v>
      </c>
      <c r="D3" t="s">
        <v>83</v>
      </c>
      <c r="E3" t="s">
        <v>325</v>
      </c>
      <c r="F3" t="s">
        <v>83</v>
      </c>
      <c r="G3" t="s">
        <v>85</v>
      </c>
    </row>
    <row r="4" spans="1:13" x14ac:dyDescent="0.3">
      <c r="A4" t="s">
        <v>86</v>
      </c>
      <c r="B4" t="s">
        <v>87</v>
      </c>
      <c r="C4" t="s">
        <v>88</v>
      </c>
      <c r="D4" t="s">
        <v>89</v>
      </c>
      <c r="E4" t="s">
        <v>326</v>
      </c>
      <c r="F4" t="s">
        <v>89</v>
      </c>
      <c r="G4" t="s">
        <v>90</v>
      </c>
    </row>
    <row r="5" spans="1:13" x14ac:dyDescent="0.3">
      <c r="B5" t="s">
        <v>91</v>
      </c>
      <c r="C5" t="s">
        <v>92</v>
      </c>
      <c r="D5" t="s">
        <v>93</v>
      </c>
      <c r="E5" t="s">
        <v>327</v>
      </c>
      <c r="F5" t="s">
        <v>93</v>
      </c>
      <c r="G5" t="s">
        <v>94</v>
      </c>
    </row>
    <row r="6" spans="1:13" x14ac:dyDescent="0.3">
      <c r="B6" t="s">
        <v>95</v>
      </c>
      <c r="C6" t="s">
        <v>96</v>
      </c>
      <c r="D6" t="s">
        <v>97</v>
      </c>
      <c r="E6" t="s">
        <v>79</v>
      </c>
      <c r="F6" t="s">
        <v>97</v>
      </c>
      <c r="G6" t="s">
        <v>98</v>
      </c>
    </row>
    <row r="7" spans="1:13" x14ac:dyDescent="0.3">
      <c r="B7" t="s">
        <v>177</v>
      </c>
      <c r="C7" t="s">
        <v>99</v>
      </c>
      <c r="D7" t="s">
        <v>100</v>
      </c>
      <c r="F7" t="s">
        <v>100</v>
      </c>
      <c r="G7" t="s">
        <v>101</v>
      </c>
    </row>
    <row r="8" spans="1:13" x14ac:dyDescent="0.3">
      <c r="B8" t="s">
        <v>321</v>
      </c>
      <c r="D8" t="s">
        <v>102</v>
      </c>
      <c r="F8" t="s">
        <v>102</v>
      </c>
      <c r="G8" t="s">
        <v>103</v>
      </c>
    </row>
    <row r="9" spans="1:13" x14ac:dyDescent="0.3">
      <c r="B9" t="s">
        <v>322</v>
      </c>
      <c r="D9" t="s">
        <v>104</v>
      </c>
    </row>
    <row r="10" spans="1:13" x14ac:dyDescent="0.3">
      <c r="B10" t="s">
        <v>86</v>
      </c>
    </row>
    <row r="12" spans="1:13" x14ac:dyDescent="0.3">
      <c r="A12" s="2" t="s">
        <v>76</v>
      </c>
      <c r="B12" s="2" t="s">
        <v>51</v>
      </c>
      <c r="C12" s="2" t="s">
        <v>87</v>
      </c>
      <c r="D12" s="2" t="s">
        <v>95</v>
      </c>
      <c r="E12" s="2" t="s">
        <v>91</v>
      </c>
      <c r="F12" s="2" t="s">
        <v>177</v>
      </c>
      <c r="G12" s="2" t="s">
        <v>321</v>
      </c>
      <c r="H12" s="2" t="s">
        <v>322</v>
      </c>
      <c r="I12" s="2" t="s">
        <v>324</v>
      </c>
      <c r="J12" s="2" t="s">
        <v>325</v>
      </c>
      <c r="K12" s="2" t="s">
        <v>326</v>
      </c>
      <c r="L12" s="2" t="s">
        <v>327</v>
      </c>
      <c r="M12" s="2" t="s">
        <v>79</v>
      </c>
    </row>
    <row r="13" spans="1:13" x14ac:dyDescent="0.3">
      <c r="A13">
        <v>28</v>
      </c>
      <c r="B13">
        <v>26</v>
      </c>
      <c r="C13">
        <v>26</v>
      </c>
      <c r="D13">
        <v>50</v>
      </c>
      <c r="E13">
        <v>50</v>
      </c>
      <c r="F13">
        <v>28</v>
      </c>
      <c r="G13">
        <v>43</v>
      </c>
      <c r="H13">
        <v>43</v>
      </c>
      <c r="I13">
        <v>64</v>
      </c>
      <c r="J13">
        <v>242</v>
      </c>
      <c r="K13">
        <v>66</v>
      </c>
      <c r="L13">
        <v>216</v>
      </c>
      <c r="M13">
        <v>74</v>
      </c>
    </row>
    <row r="14" spans="1:13" x14ac:dyDescent="0.3">
      <c r="A14">
        <v>10</v>
      </c>
      <c r="B14">
        <v>10</v>
      </c>
      <c r="C14">
        <v>8</v>
      </c>
      <c r="D14">
        <v>10</v>
      </c>
      <c r="E14">
        <v>8</v>
      </c>
      <c r="F14">
        <v>10</v>
      </c>
      <c r="G14">
        <v>10</v>
      </c>
      <c r="H14">
        <v>10</v>
      </c>
      <c r="I14">
        <v>8</v>
      </c>
      <c r="J14">
        <v>8</v>
      </c>
      <c r="K14">
        <v>8</v>
      </c>
      <c r="L14">
        <v>8</v>
      </c>
      <c r="M14">
        <v>6</v>
      </c>
    </row>
    <row r="15" spans="1:13" x14ac:dyDescent="0.3">
      <c r="A15">
        <v>10</v>
      </c>
      <c r="B15">
        <v>10</v>
      </c>
      <c r="C15">
        <v>0</v>
      </c>
      <c r="D15">
        <v>24</v>
      </c>
      <c r="E15">
        <v>16</v>
      </c>
      <c r="F15">
        <v>10</v>
      </c>
      <c r="G15">
        <v>10</v>
      </c>
      <c r="H15">
        <v>10</v>
      </c>
      <c r="I15">
        <v>8</v>
      </c>
      <c r="J15">
        <v>8</v>
      </c>
      <c r="K15">
        <v>8</v>
      </c>
      <c r="L15">
        <v>8</v>
      </c>
      <c r="M15">
        <v>0</v>
      </c>
    </row>
    <row r="16" spans="1:13" x14ac:dyDescent="0.3">
      <c r="A16">
        <v>90</v>
      </c>
      <c r="B16">
        <v>90</v>
      </c>
      <c r="C16">
        <v>91</v>
      </c>
      <c r="D16">
        <v>90</v>
      </c>
      <c r="E16">
        <v>50</v>
      </c>
      <c r="F16">
        <v>90</v>
      </c>
      <c r="G16">
        <v>50</v>
      </c>
      <c r="H16">
        <v>75</v>
      </c>
      <c r="I16">
        <v>58</v>
      </c>
      <c r="J16">
        <v>58</v>
      </c>
      <c r="K16">
        <v>86</v>
      </c>
      <c r="L16">
        <v>86</v>
      </c>
      <c r="M16">
        <v>86</v>
      </c>
    </row>
    <row r="18" spans="1:8" x14ac:dyDescent="0.3">
      <c r="A18" s="2" t="s">
        <v>105</v>
      </c>
      <c r="B18" s="2" t="s">
        <v>106</v>
      </c>
      <c r="C18" s="2" t="s">
        <v>107</v>
      </c>
      <c r="D18" s="2" t="s">
        <v>299</v>
      </c>
      <c r="E18" s="2"/>
      <c r="G18" t="e">
        <f>MATCH('Prepared Libraries in Tubes'!C23, Dropdowns!A18:E18, 0)</f>
        <v>#N/A</v>
      </c>
      <c r="H18" t="e">
        <f>MATCH('Prepared Libraries in 96W-Plate'!C23, Dropdowns!A18:E18, 0)</f>
        <v>#N/A</v>
      </c>
    </row>
    <row r="19" spans="1:8" x14ac:dyDescent="0.3">
      <c r="A19" t="s">
        <v>108</v>
      </c>
      <c r="B19" t="s">
        <v>109</v>
      </c>
      <c r="C19" t="s">
        <v>110</v>
      </c>
      <c r="D19" t="s">
        <v>305</v>
      </c>
      <c r="G19" t="e" cm="1">
        <f t="array" aca="1" ref="G19" ca="1">INDIRECT(CHAR(64+G18)&amp;"19:"&amp;CHAR(64+G18)&amp;"26")</f>
        <v>#N/A</v>
      </c>
      <c r="H19" t="e" cm="1">
        <f t="array" aca="1" ref="H19" ca="1">INDIRECT(CHAR(64+H18)&amp;"19:"&amp;CHAR(64+H18)&amp;"26")</f>
        <v>#N/A</v>
      </c>
    </row>
    <row r="20" spans="1:8" x14ac:dyDescent="0.3">
      <c r="A20" t="s">
        <v>111</v>
      </c>
      <c r="B20" t="s">
        <v>112</v>
      </c>
      <c r="C20" t="s">
        <v>113</v>
      </c>
      <c r="D20" t="s">
        <v>300</v>
      </c>
      <c r="E20" t="str">
        <f>""</f>
        <v/>
      </c>
    </row>
    <row r="21" spans="1:8" x14ac:dyDescent="0.3">
      <c r="A21" t="s">
        <v>114</v>
      </c>
      <c r="B21" t="str">
        <f>""</f>
        <v/>
      </c>
      <c r="C21" t="s">
        <v>14</v>
      </c>
      <c r="D21" t="s">
        <v>301</v>
      </c>
      <c r="E21" t="str">
        <f>""</f>
        <v/>
      </c>
    </row>
    <row r="22" spans="1:8" x14ac:dyDescent="0.3">
      <c r="A22" t="str">
        <f>""</f>
        <v/>
      </c>
      <c r="B22" t="str">
        <f>""</f>
        <v/>
      </c>
      <c r="C22" t="s">
        <v>15</v>
      </c>
      <c r="D22" t="s">
        <v>302</v>
      </c>
      <c r="E22" t="str">
        <f>""</f>
        <v/>
      </c>
    </row>
    <row r="23" spans="1:8" x14ac:dyDescent="0.3">
      <c r="A23" t="str">
        <f>""</f>
        <v/>
      </c>
      <c r="B23" t="str">
        <f>""</f>
        <v/>
      </c>
      <c r="C23" t="s">
        <v>115</v>
      </c>
      <c r="D23" t="s">
        <v>306</v>
      </c>
      <c r="E23" t="str">
        <f>""</f>
        <v/>
      </c>
    </row>
    <row r="24" spans="1:8" x14ac:dyDescent="0.3">
      <c r="A24" t="str">
        <f>""</f>
        <v/>
      </c>
      <c r="B24" t="str">
        <f>""</f>
        <v/>
      </c>
      <c r="C24" t="s">
        <v>116</v>
      </c>
      <c r="D24" t="str">
        <f>""</f>
        <v/>
      </c>
      <c r="E24" t="str">
        <f>""</f>
        <v/>
      </c>
    </row>
    <row r="25" spans="1:8" x14ac:dyDescent="0.3">
      <c r="A25" t="str">
        <f>""</f>
        <v/>
      </c>
      <c r="B25" t="str">
        <f>""</f>
        <v/>
      </c>
      <c r="C25" t="s">
        <v>117</v>
      </c>
      <c r="D25" t="str">
        <f>""</f>
        <v/>
      </c>
      <c r="E25" t="str">
        <f>""</f>
        <v/>
      </c>
    </row>
    <row r="26" spans="1:8" x14ac:dyDescent="0.3">
      <c r="A26" t="str">
        <f>""</f>
        <v/>
      </c>
      <c r="B26" t="str">
        <f>""</f>
        <v/>
      </c>
      <c r="C26" t="s">
        <v>118</v>
      </c>
      <c r="D26" t="str">
        <f>""</f>
        <v/>
      </c>
      <c r="E26" t="str">
        <f>""</f>
        <v/>
      </c>
    </row>
    <row r="28" spans="1:8" x14ac:dyDescent="0.3">
      <c r="A28" s="37" t="s">
        <v>119</v>
      </c>
      <c r="B28" s="38" t="s">
        <v>120</v>
      </c>
      <c r="D28" s="37" t="s">
        <v>79</v>
      </c>
      <c r="E28" s="38" t="s">
        <v>121</v>
      </c>
    </row>
    <row r="29" spans="1:8" x14ac:dyDescent="0.3">
      <c r="A29" s="37" t="s">
        <v>122</v>
      </c>
      <c r="B29" s="38" t="s">
        <v>123</v>
      </c>
      <c r="D29" s="37" t="s">
        <v>84</v>
      </c>
      <c r="E29" s="38" t="s">
        <v>124</v>
      </c>
    </row>
    <row r="30" spans="1:8" x14ac:dyDescent="0.3">
      <c r="A30" s="37" t="s">
        <v>125</v>
      </c>
      <c r="B30" s="38" t="s">
        <v>126</v>
      </c>
      <c r="D30" s="37" t="s">
        <v>197</v>
      </c>
      <c r="E30" s="38" t="s">
        <v>127</v>
      </c>
    </row>
    <row r="31" spans="1:8" x14ac:dyDescent="0.3">
      <c r="A31" s="37" t="s">
        <v>128</v>
      </c>
      <c r="B31" s="38" t="s">
        <v>129</v>
      </c>
      <c r="D31" s="37" t="str">
        <f>""</f>
        <v/>
      </c>
      <c r="E31" s="37" t="str">
        <f>""</f>
        <v/>
      </c>
    </row>
    <row r="32" spans="1:8" x14ac:dyDescent="0.3">
      <c r="A32" s="37" t="s">
        <v>130</v>
      </c>
      <c r="B32" s="38" t="s">
        <v>131</v>
      </c>
      <c r="D32" s="37" t="str">
        <f>""</f>
        <v/>
      </c>
      <c r="E32" s="37" t="str">
        <f>""</f>
        <v/>
      </c>
    </row>
    <row r="33" spans="1:5" x14ac:dyDescent="0.3">
      <c r="A33" s="37" t="s">
        <v>132</v>
      </c>
      <c r="B33" s="38" t="s">
        <v>133</v>
      </c>
      <c r="D33" s="37" t="str">
        <f>""</f>
        <v/>
      </c>
      <c r="E33" s="37" t="str">
        <f>""</f>
        <v/>
      </c>
    </row>
    <row r="35" spans="1:5" x14ac:dyDescent="0.3">
      <c r="A35">
        <f>IFERROR(FIND(Dropdowns!A36, 'Prepared Libraries in Tubes'!$C$34), -1)</f>
        <v>-1</v>
      </c>
      <c r="B35">
        <f>IFERROR(FIND(Dropdowns!B36, 'Prepared Libraries in Tubes'!$C$34), -1)</f>
        <v>-1</v>
      </c>
      <c r="C35">
        <f>IFERROR(FIND(Dropdowns!C36, 'Prepared Libraries in Tubes'!$C$34), -1)</f>
        <v>-1</v>
      </c>
      <c r="D35">
        <f>IFERROR(FIND(Dropdowns!D36, 'Prepared Libraries in Tubes'!$C$34), -1)</f>
        <v>-1</v>
      </c>
      <c r="E35">
        <f>IFERROR(FIND(Dropdowns!E36, 'Prepared Libraries in Tubes'!$C$34), -1)</f>
        <v>-1</v>
      </c>
    </row>
    <row r="36" spans="1:5" x14ac:dyDescent="0.3">
      <c r="A36" t="s">
        <v>134</v>
      </c>
      <c r="B36" t="s">
        <v>135</v>
      </c>
      <c r="C36" t="s">
        <v>136</v>
      </c>
      <c r="D36" t="s">
        <v>82</v>
      </c>
      <c r="E36" t="s">
        <v>96</v>
      </c>
    </row>
    <row r="37" spans="1:5" x14ac:dyDescent="0.3">
      <c r="A37" t="s">
        <v>137</v>
      </c>
      <c r="B37" t="s">
        <v>138</v>
      </c>
      <c r="C37" t="s">
        <v>139</v>
      </c>
      <c r="D37" t="s">
        <v>139</v>
      </c>
      <c r="E37" t="s">
        <v>96</v>
      </c>
    </row>
    <row r="38" spans="1:5" x14ac:dyDescent="0.3">
      <c r="A38" t="s">
        <v>140</v>
      </c>
      <c r="B38" t="s">
        <v>141</v>
      </c>
      <c r="C38" t="s">
        <v>136</v>
      </c>
    </row>
    <row r="39" spans="1:5" x14ac:dyDescent="0.3">
      <c r="A39" t="s">
        <v>104</v>
      </c>
      <c r="B39" t="s">
        <v>140</v>
      </c>
      <c r="C39" t="s">
        <v>142</v>
      </c>
    </row>
    <row r="40" spans="1:5" x14ac:dyDescent="0.3">
      <c r="B40" t="s">
        <v>86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19"/>
  <sheetViews>
    <sheetView workbookViewId="0">
      <selection activeCell="F22" sqref="F22"/>
    </sheetView>
  </sheetViews>
  <sheetFormatPr defaultRowHeight="14.4" x14ac:dyDescent="0.3"/>
  <cols>
    <col min="1" max="1" width="8.88671875" bestFit="1" customWidth="1"/>
    <col min="2" max="2" width="11.6640625" bestFit="1" customWidth="1"/>
    <col min="3" max="3" width="11.6640625" customWidth="1"/>
    <col min="4" max="4" width="12.88671875" bestFit="1" customWidth="1"/>
    <col min="5" max="5" width="18.109375" bestFit="1" customWidth="1"/>
    <col min="6" max="6" width="14.6640625" bestFit="1" customWidth="1"/>
  </cols>
  <sheetData>
    <row r="1" spans="1:14" x14ac:dyDescent="0.3">
      <c r="A1" s="2" t="s">
        <v>105</v>
      </c>
      <c r="B1" s="2" t="s">
        <v>318</v>
      </c>
      <c r="C1" s="2" t="s">
        <v>319</v>
      </c>
      <c r="D1" s="2" t="s">
        <v>107</v>
      </c>
      <c r="E1" s="2" t="s">
        <v>299</v>
      </c>
      <c r="F1" s="2"/>
      <c r="H1" s="2" t="s">
        <v>143</v>
      </c>
      <c r="I1" s="2" t="s">
        <v>144</v>
      </c>
      <c r="L1" t="s">
        <v>145</v>
      </c>
    </row>
    <row r="2" spans="1:14" x14ac:dyDescent="0.3">
      <c r="A2" t="s">
        <v>108</v>
      </c>
      <c r="B2" t="s">
        <v>109</v>
      </c>
      <c r="C2" t="s">
        <v>316</v>
      </c>
      <c r="D2" t="s">
        <v>110</v>
      </c>
      <c r="E2" t="s">
        <v>300</v>
      </c>
      <c r="H2" s="52">
        <v>0.01</v>
      </c>
      <c r="I2" t="s">
        <v>146</v>
      </c>
      <c r="L2" t="s">
        <v>108</v>
      </c>
      <c r="M2">
        <v>1</v>
      </c>
      <c r="N2">
        <v>1</v>
      </c>
    </row>
    <row r="3" spans="1:14" x14ac:dyDescent="0.3">
      <c r="A3" t="s">
        <v>111</v>
      </c>
      <c r="B3" t="s">
        <v>112</v>
      </c>
      <c r="C3" t="s">
        <v>317</v>
      </c>
      <c r="D3" t="s">
        <v>113</v>
      </c>
      <c r="E3" t="s">
        <v>301</v>
      </c>
      <c r="F3" t="str">
        <f>""</f>
        <v/>
      </c>
      <c r="H3" s="52">
        <v>0.02</v>
      </c>
      <c r="I3" t="s">
        <v>147</v>
      </c>
      <c r="L3" t="s">
        <v>111</v>
      </c>
      <c r="M3">
        <v>1</v>
      </c>
      <c r="N3">
        <v>2</v>
      </c>
    </row>
    <row r="4" spans="1:14" x14ac:dyDescent="0.3">
      <c r="A4" t="s">
        <v>114</v>
      </c>
      <c r="B4" t="str">
        <f>""</f>
        <v/>
      </c>
      <c r="C4" t="s">
        <v>320</v>
      </c>
      <c r="D4" t="s">
        <v>14</v>
      </c>
      <c r="E4" t="s">
        <v>302</v>
      </c>
      <c r="F4" t="str">
        <f>""</f>
        <v/>
      </c>
      <c r="H4" s="52">
        <v>0.05</v>
      </c>
      <c r="I4" t="s">
        <v>148</v>
      </c>
      <c r="L4" t="s">
        <v>114</v>
      </c>
      <c r="M4">
        <v>1</v>
      </c>
      <c r="N4">
        <v>3</v>
      </c>
    </row>
    <row r="5" spans="1:14" x14ac:dyDescent="0.3">
      <c r="B5" t="str">
        <f>""</f>
        <v/>
      </c>
      <c r="C5" t="s">
        <v>320</v>
      </c>
      <c r="D5" t="s">
        <v>15</v>
      </c>
      <c r="E5" t="str">
        <f>""</f>
        <v/>
      </c>
      <c r="F5" t="str">
        <f>""</f>
        <v/>
      </c>
      <c r="H5" s="52">
        <f>H4+5%</f>
        <v>0.1</v>
      </c>
      <c r="I5" t="s">
        <v>149</v>
      </c>
      <c r="L5" t="s">
        <v>109</v>
      </c>
      <c r="M5">
        <v>4</v>
      </c>
      <c r="N5">
        <v>4</v>
      </c>
    </row>
    <row r="6" spans="1:14" x14ac:dyDescent="0.3">
      <c r="B6" t="str">
        <f>""</f>
        <v/>
      </c>
      <c r="C6" t="s">
        <v>320</v>
      </c>
      <c r="D6" t="s">
        <v>115</v>
      </c>
      <c r="E6" t="str">
        <f>""</f>
        <v/>
      </c>
      <c r="F6" t="str">
        <f>""</f>
        <v/>
      </c>
      <c r="H6" s="52">
        <f t="shared" ref="H6:H9" si="0">H5+5%</f>
        <v>0.15000000000000002</v>
      </c>
      <c r="I6" t="s">
        <v>150</v>
      </c>
      <c r="L6" t="s">
        <v>112</v>
      </c>
      <c r="M6">
        <v>4</v>
      </c>
      <c r="N6">
        <v>5</v>
      </c>
    </row>
    <row r="7" spans="1:14" x14ac:dyDescent="0.3">
      <c r="B7" t="str">
        <f>""</f>
        <v/>
      </c>
      <c r="C7" t="s">
        <v>320</v>
      </c>
      <c r="D7" t="s">
        <v>116</v>
      </c>
      <c r="E7" t="str">
        <f>""</f>
        <v/>
      </c>
      <c r="F7" t="str">
        <f>""</f>
        <v/>
      </c>
      <c r="H7" s="52">
        <f t="shared" si="0"/>
        <v>0.2</v>
      </c>
      <c r="I7" t="s">
        <v>151</v>
      </c>
      <c r="L7" t="s">
        <v>316</v>
      </c>
      <c r="M7">
        <v>1</v>
      </c>
      <c r="N7">
        <v>6</v>
      </c>
    </row>
    <row r="8" spans="1:14" x14ac:dyDescent="0.3">
      <c r="B8" t="str">
        <f>""</f>
        <v/>
      </c>
      <c r="C8" t="s">
        <v>320</v>
      </c>
      <c r="D8" t="s">
        <v>117</v>
      </c>
      <c r="E8" t="str">
        <f>""</f>
        <v/>
      </c>
      <c r="F8" t="str">
        <f>""</f>
        <v/>
      </c>
      <c r="H8" s="52">
        <f t="shared" si="0"/>
        <v>0.25</v>
      </c>
      <c r="I8" t="s">
        <v>152</v>
      </c>
      <c r="L8" t="s">
        <v>317</v>
      </c>
      <c r="M8">
        <v>1</v>
      </c>
      <c r="N8">
        <v>7</v>
      </c>
    </row>
    <row r="9" spans="1:14" x14ac:dyDescent="0.3">
      <c r="B9" t="str">
        <f>""</f>
        <v/>
      </c>
      <c r="C9" t="s">
        <v>320</v>
      </c>
      <c r="D9" t="s">
        <v>118</v>
      </c>
      <c r="E9" t="str">
        <f>""</f>
        <v/>
      </c>
      <c r="F9" t="str">
        <f>""</f>
        <v/>
      </c>
      <c r="H9" s="52">
        <f t="shared" si="0"/>
        <v>0.3</v>
      </c>
      <c r="I9" t="s">
        <v>153</v>
      </c>
      <c r="L9" t="s">
        <v>110</v>
      </c>
      <c r="M9">
        <v>2</v>
      </c>
      <c r="N9">
        <v>8</v>
      </c>
    </row>
    <row r="10" spans="1:14" x14ac:dyDescent="0.3">
      <c r="H10" s="52">
        <f>H9+10%</f>
        <v>0.4</v>
      </c>
      <c r="I10" t="s">
        <v>154</v>
      </c>
      <c r="L10" t="s">
        <v>113</v>
      </c>
      <c r="M10">
        <v>2</v>
      </c>
    </row>
    <row r="11" spans="1:14" x14ac:dyDescent="0.3">
      <c r="H11" s="52">
        <f>H10+10%</f>
        <v>0.5</v>
      </c>
      <c r="I11" t="s">
        <v>155</v>
      </c>
      <c r="L11" t="s">
        <v>14</v>
      </c>
      <c r="M11">
        <v>2</v>
      </c>
    </row>
    <row r="12" spans="1:14" x14ac:dyDescent="0.3">
      <c r="H12" s="52" t="s">
        <v>156</v>
      </c>
      <c r="I12" t="s">
        <v>157</v>
      </c>
      <c r="L12" t="s">
        <v>15</v>
      </c>
      <c r="M12">
        <v>4</v>
      </c>
    </row>
    <row r="13" spans="1:14" x14ac:dyDescent="0.3">
      <c r="H13" s="52"/>
      <c r="I13" t="s">
        <v>158</v>
      </c>
      <c r="L13" t="s">
        <v>115</v>
      </c>
      <c r="M13">
        <v>2</v>
      </c>
    </row>
    <row r="14" spans="1:14" x14ac:dyDescent="0.3">
      <c r="I14" t="s">
        <v>159</v>
      </c>
      <c r="L14" t="s">
        <v>116</v>
      </c>
      <c r="M14">
        <v>2</v>
      </c>
    </row>
    <row r="15" spans="1:14" x14ac:dyDescent="0.3">
      <c r="I15" t="s">
        <v>160</v>
      </c>
      <c r="L15" t="s">
        <v>117</v>
      </c>
      <c r="M15">
        <v>2</v>
      </c>
    </row>
    <row r="16" spans="1:14" x14ac:dyDescent="0.3">
      <c r="I16" t="s">
        <v>86</v>
      </c>
      <c r="L16" t="s">
        <v>118</v>
      </c>
      <c r="M16">
        <v>4</v>
      </c>
    </row>
    <row r="17" spans="12:13" x14ac:dyDescent="0.3">
      <c r="L17" t="s">
        <v>300</v>
      </c>
      <c r="M17">
        <v>8</v>
      </c>
    </row>
    <row r="18" spans="12:13" x14ac:dyDescent="0.3">
      <c r="L18" t="s">
        <v>302</v>
      </c>
      <c r="M18">
        <v>8</v>
      </c>
    </row>
    <row r="19" spans="12:13" x14ac:dyDescent="0.3">
      <c r="L19" t="s">
        <v>305</v>
      </c>
      <c r="M19">
        <v>2</v>
      </c>
    </row>
  </sheetData>
  <phoneticPr fontId="23"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20A31F32155641A3D0647E77A9596D" ma:contentTypeVersion="10" ma:contentTypeDescription="Create a new document." ma:contentTypeScope="" ma:versionID="0877f532753b0f40533c9ba08d1c6250">
  <xsd:schema xmlns:xsd="http://www.w3.org/2001/XMLSchema" xmlns:xs="http://www.w3.org/2001/XMLSchema" xmlns:p="http://schemas.microsoft.com/office/2006/metadata/properties" xmlns:ns2="9a373090-384a-481e-b419-fb0ff589fb9e" xmlns:ns3="9a26f913-9b4c-4578-a30a-52395ce051c6" targetNamespace="http://schemas.microsoft.com/office/2006/metadata/properties" ma:root="true" ma:fieldsID="21082eff25e642871633b24f112f8f3b" ns2:_="" ns3:_="">
    <xsd:import namespace="9a373090-384a-481e-b419-fb0ff589fb9e"/>
    <xsd:import namespace="9a26f913-9b4c-4578-a30a-52395ce051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73090-384a-481e-b419-fb0ff589f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b96e1a-3fbe-452b-a714-8c79634969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26f913-9b4c-4578-a30a-52395ce051c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3495b19-e810-45fe-9f9e-aa968a07eae0}" ma:internalName="TaxCatchAll" ma:showField="CatchAllData" ma:web="9a26f913-9b4c-4578-a30a-52395ce051c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a26f913-9b4c-4578-a30a-52395ce051c6" xsi:nil="true"/>
    <lcf76f155ced4ddcb4097134ff3c332f xmlns="9a373090-384a-481e-b419-fb0ff589fb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094F32-6315-4EE7-A9D0-9527CF879301}">
  <ds:schemaRefs>
    <ds:schemaRef ds:uri="http://schemas.microsoft.com/sharepoint/v3/contenttype/forms"/>
  </ds:schemaRefs>
</ds:datastoreItem>
</file>

<file path=customXml/itemProps2.xml><?xml version="1.0" encoding="utf-8"?>
<ds:datastoreItem xmlns:ds="http://schemas.openxmlformats.org/officeDocument/2006/customXml" ds:itemID="{6DD21521-ECB4-40DD-AA8E-333CDD224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73090-384a-481e-b419-fb0ff589fb9e"/>
    <ds:schemaRef ds:uri="9a26f913-9b4c-4578-a30a-52395ce05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EF2CF1-63D4-4478-B173-6BEC6082E374}">
  <ds:schemaRefs>
    <ds:schemaRef ds:uri="http://schemas.microsoft.com/office/2006/metadata/properties"/>
    <ds:schemaRef ds:uri="http://schemas.microsoft.com/office/infopath/2007/PartnerControls"/>
    <ds:schemaRef ds:uri="9a26f913-9b4c-4578-a30a-52395ce051c6"/>
    <ds:schemaRef ds:uri="9a373090-384a-481e-b419-fb0ff589fb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Instructions</vt:lpstr>
      <vt:lpstr>Prepared Libraries in Tubes</vt:lpstr>
      <vt:lpstr>Prepared Libraries in 96W-Plate</vt:lpstr>
      <vt:lpstr>Multiplexing Sheet</vt:lpstr>
      <vt:lpstr>Dropdowns</vt:lpstr>
      <vt:lpstr>Run Types</vt:lpstr>
      <vt:lpstr>IndexType_10X</vt:lpstr>
      <vt:lpstr>IndexType_Parse</vt:lpstr>
      <vt:lpstr>LibraryPrepKit_10X</vt:lpstr>
      <vt:lpstr>LibraryPrepKit_Parse</vt:lpstr>
      <vt:lpstr>MiSeq</vt:lpstr>
      <vt:lpstr>NextSeq</vt:lpstr>
      <vt:lpstr>NovaSeq6000</vt:lpstr>
      <vt:lpstr>NovaSeqX</vt:lpstr>
      <vt:lpstr>plate48</vt:lpstr>
      <vt:lpstr>Instructions!Print_Area</vt:lpstr>
      <vt:lpstr>'Prepared Libraries in 96W-Plate'!Print_Area</vt:lpstr>
      <vt:lpstr>'Prepared Libraries in Tubes'!Print_Area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 Yip</dc:creator>
  <cp:keywords/>
  <dc:description/>
  <cp:lastModifiedBy>Tiffany Chu</cp:lastModifiedBy>
  <cp:revision/>
  <cp:lastPrinted>2023-08-23T17:01:34Z</cp:lastPrinted>
  <dcterms:created xsi:type="dcterms:W3CDTF">2012-12-17T23:25:51Z</dcterms:created>
  <dcterms:modified xsi:type="dcterms:W3CDTF">2025-10-30T17:53:38Z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0x010100FF20A31F32155641A3D0647E77A9596D</vt:lpwstr>
  </property>
  <property fmtid="{D5CDD505-2E9C-101B-9397-08002B2CF9AE}" pid="3" name="MediaServiceImageTags">
    <vt:lpwstr/>
  </property>
</Properties>
</file>