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tables/table2.xml" ContentType="application/vnd.openxmlformats-officedocument.spreadsheetml.table+xml"/>
  <Override PartName="/xl/drawings/drawing4.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defaultThemeVersion="124226"/>
  <mc:AlternateContent xmlns:mc="http://schemas.openxmlformats.org/markup-compatibility/2006">
    <mc:Choice Requires="x15">
      <x15ac:absPath xmlns:x15ac="http://schemas.microsoft.com/office/spreadsheetml/2010/11/ac" url="\\DISKSTATION2\Lab Tracking\Customers\Forms and Documents\Sample Submission Forms\"/>
    </mc:Choice>
  </mc:AlternateContent>
  <xr:revisionPtr revIDLastSave="0" documentId="8_{5F416145-5D2B-4BC3-8DF0-A8939349A571}" xr6:coauthVersionLast="47" xr6:coauthVersionMax="47" xr10:uidLastSave="{00000000-0000-0000-0000-000000000000}"/>
  <bookViews>
    <workbookView xWindow="28680" yWindow="-6315" windowWidth="29040" windowHeight="15720" xr2:uid="{00000000-000D-0000-FFFF-FFFF00000000}"/>
  </bookViews>
  <sheets>
    <sheet name="Instructions" sheetId="10" r:id="rId1"/>
    <sheet name="Prepared Library" sheetId="7" state="hidden" r:id="rId2"/>
    <sheet name="Prepared Libraries in Tubes" sheetId="9" r:id="rId3"/>
    <sheet name="Prepared Libraries in 96W-Plate" sheetId="12" r:id="rId4"/>
    <sheet name="Run Types" sheetId="8" state="hidden" r:id="rId5"/>
  </sheets>
  <definedNames>
    <definedName name="HiSeq">'Run Types'!$D$2:$D$3</definedName>
    <definedName name="MiSeq">'Run Types'!$A$2:$A$4</definedName>
    <definedName name="NextSeq">'Run Types'!$B$2:$B$3</definedName>
    <definedName name="NovaSeq6000">'Run Types'!$E$2:$E$9</definedName>
    <definedName name="NovaSeqX">'Run Types'!$F$2:$F$2</definedName>
    <definedName name="_xlnm.Print_Area" localSheetId="0">Instructions!$A$1:$M$41</definedName>
    <definedName name="_xlnm.Print_Area" localSheetId="3">'Prepared Libraries in 96W-Plate'!$A$8:$M$67</definedName>
    <definedName name="_xlnm.Print_Area" localSheetId="2">'Prepared Libraries in Tubes'!$A$8:$F$52</definedName>
    <definedName name="_xlnm.Print_Area" localSheetId="1">'Prepared Library'!$A$8:$E$59</definedName>
    <definedName name="Sp" localSheetId="0">'Run Types'!#REF!</definedName>
    <definedName name="Sp" localSheetId="3">'Run Types'!#REF!</definedName>
    <definedName name="Sp">'Run Types'!#REF!</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8" l="1"/>
  <c r="B9" i="8"/>
  <c r="C8" i="8"/>
  <c r="B8" i="8"/>
  <c r="C7" i="8"/>
  <c r="B7" i="8"/>
  <c r="C6" i="8"/>
  <c r="B6" i="8"/>
  <c r="C5" i="8"/>
  <c r="B5" i="8"/>
  <c r="C4" i="8"/>
  <c r="D12" i="9" l="1"/>
  <c r="D11" i="9"/>
  <c r="D10" i="9"/>
  <c r="D11" i="12"/>
  <c r="D12" i="12"/>
  <c r="D10" i="12"/>
  <c r="E9" i="8"/>
  <c r="E8" i="8"/>
  <c r="E7" i="8"/>
  <c r="D39" i="9" l="1"/>
  <c r="D25" i="12"/>
  <c r="D25" i="9"/>
  <c r="B68" i="12"/>
  <c r="B55" i="9"/>
  <c r="D24" i="9"/>
  <c r="D23" i="9"/>
  <c r="C25" i="12"/>
  <c r="D24" i="12"/>
  <c r="D23" i="12"/>
  <c r="B13" i="9"/>
  <c r="B13" i="12"/>
  <c r="F6" i="8"/>
  <c r="F5" i="8"/>
  <c r="F4" i="8"/>
  <c r="F3" i="8"/>
  <c r="A9" i="8"/>
  <c r="A8" i="8"/>
  <c r="A7" i="8"/>
  <c r="A6" i="8"/>
  <c r="A5" i="8"/>
  <c r="B4" i="8"/>
  <c r="B11" i="8"/>
  <c r="A11" i="8"/>
  <c r="B12" i="8" a="1"/>
  <c r="A12" i="8" a="1"/>
  <c r="B12" i="8" l="1"/>
  <c r="A12" i="8"/>
  <c r="D34" i="12" l="1"/>
  <c r="H5" i="8"/>
  <c r="H6" i="8" s="1"/>
  <c r="H7" i="8" s="1"/>
  <c r="H8" i="8" s="1"/>
  <c r="H9" i="8" s="1"/>
  <c r="H10" i="8" s="1"/>
  <c r="H11" i="8" s="1"/>
  <c r="D34" i="9"/>
  <c r="D39" i="12" l="1"/>
  <c r="D33" i="9"/>
  <c r="D33" i="12"/>
  <c r="C8" i="12" l="1"/>
  <c r="C8" i="9"/>
  <c r="C70" i="12" l="1"/>
  <c r="C165" i="12"/>
  <c r="C164" i="12"/>
  <c r="C163" i="12"/>
  <c r="C162" i="12"/>
  <c r="C161" i="12"/>
  <c r="C160" i="12"/>
  <c r="C159" i="12"/>
  <c r="C158" i="12"/>
  <c r="C157" i="12"/>
  <c r="C156" i="12"/>
  <c r="C155" i="12"/>
  <c r="C154" i="12"/>
  <c r="C153" i="12"/>
  <c r="C152" i="12"/>
  <c r="C151" i="12"/>
  <c r="C150" i="12"/>
  <c r="C149" i="12"/>
  <c r="C148" i="12"/>
  <c r="C147" i="12"/>
  <c r="C146" i="12"/>
  <c r="C145" i="12"/>
  <c r="C144" i="12"/>
  <c r="C143" i="12"/>
  <c r="C142" i="12"/>
  <c r="C141" i="12"/>
  <c r="C140" i="12"/>
  <c r="C139" i="12"/>
  <c r="C138" i="12"/>
  <c r="C137" i="12"/>
  <c r="C136" i="12"/>
  <c r="C135" i="12"/>
  <c r="C134" i="12"/>
  <c r="C133" i="12"/>
  <c r="C132" i="12"/>
  <c r="C131" i="12"/>
  <c r="C130" i="12"/>
  <c r="C129" i="12"/>
  <c r="C128" i="12"/>
  <c r="C127" i="12"/>
  <c r="C126" i="12"/>
  <c r="C125" i="12"/>
  <c r="C124" i="12"/>
  <c r="C123" i="12"/>
  <c r="C122" i="12"/>
  <c r="C121" i="12"/>
  <c r="C120" i="12"/>
  <c r="C119" i="12"/>
  <c r="C118" i="12"/>
  <c r="C117" i="12"/>
  <c r="C116" i="12"/>
  <c r="C115" i="12"/>
  <c r="C114" i="12"/>
  <c r="C113" i="12"/>
  <c r="C112" i="12"/>
  <c r="C111" i="12"/>
  <c r="C110" i="12"/>
  <c r="C109" i="12"/>
  <c r="C108" i="12"/>
  <c r="C107" i="12"/>
  <c r="C106" i="12"/>
  <c r="C105" i="12"/>
  <c r="C104" i="12"/>
  <c r="C103" i="12"/>
  <c r="C102" i="12"/>
  <c r="C101" i="12"/>
  <c r="C100" i="12"/>
  <c r="C99" i="12"/>
  <c r="C98" i="12"/>
  <c r="C97" i="12"/>
  <c r="C96" i="12"/>
  <c r="C95" i="12"/>
  <c r="C94" i="12"/>
  <c r="C93" i="12"/>
  <c r="C92" i="12"/>
  <c r="C91" i="12"/>
  <c r="C90" i="12"/>
  <c r="C89" i="12"/>
  <c r="C88" i="12"/>
  <c r="C87" i="12"/>
  <c r="C86" i="12"/>
  <c r="C85" i="12"/>
  <c r="C84" i="12"/>
  <c r="C83" i="12"/>
  <c r="C82" i="12"/>
  <c r="C81" i="12"/>
  <c r="C80" i="12"/>
  <c r="C79" i="12"/>
  <c r="C78" i="12"/>
  <c r="C77" i="12"/>
  <c r="C76" i="12"/>
  <c r="C75" i="12"/>
  <c r="C74" i="12"/>
  <c r="C73" i="12"/>
  <c r="C72" i="12"/>
  <c r="C71" i="12"/>
  <c r="D30" i="12"/>
  <c r="C20" i="12"/>
  <c r="D30" i="9" l="1"/>
  <c r="C20" i="9"/>
  <c r="A6" i="7"/>
  <c r="C27" i="7"/>
  <c r="A31" i="7"/>
  <c r="A32" i="7"/>
  <c r="C22" i="7"/>
  <c r="A42" i="7"/>
  <c r="A62" i="7" l="1"/>
  <c r="A11" i="7" l="1"/>
  <c r="B18"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<sst xmlns="http://schemas.openxmlformats.org/spreadsheetml/2006/main" count="400" uniqueCount="285">
  <si>
    <t>Description</t>
  </si>
  <si>
    <t>If you have any questions:</t>
  </si>
  <si>
    <t>Tel: 510-870-0965</t>
  </si>
  <si>
    <t>Instructions</t>
  </si>
  <si>
    <t>Sample Recommendations</t>
  </si>
  <si>
    <t>Packaging Tips</t>
  </si>
  <si>
    <t>Shipping Address</t>
  </si>
  <si>
    <t>Domestic shipments please send Monday - Thursday.</t>
  </si>
  <si>
    <t>International shipments please send on Monday.</t>
  </si>
  <si>
    <t>Custom Primer Information (If Required)</t>
  </si>
  <si>
    <t>Primer Stock Conc. (uM)</t>
  </si>
  <si>
    <t>Sample ID*</t>
  </si>
  <si>
    <t>Sample Sheet Details</t>
  </si>
  <si>
    <t>Index 2 (i5)
Nucleotide Sequence</t>
  </si>
  <si>
    <t>Additional Comments</t>
  </si>
  <si>
    <t>Index 1 (i7)*
Nucleotide Sequence</t>
  </si>
  <si>
    <t>Minimum Volume: 10uL</t>
  </si>
  <si>
    <r>
      <t>Shipping Address</t>
    </r>
    <r>
      <rPr>
        <sz val="12"/>
        <color theme="1"/>
        <rFont val="Calibri"/>
        <family val="2"/>
        <scheme val="minor"/>
      </rPr>
      <t xml:space="preserve">: </t>
    </r>
  </si>
  <si>
    <t>Email: samples@seqmatic.com</t>
  </si>
  <si>
    <t>Sample Storage Policy</t>
  </si>
  <si>
    <t>Please submit aliquots for each of your samples. We advise against sending your entire volume of samples.</t>
  </si>
  <si>
    <r>
      <t xml:space="preserve">1) Fill out the form below with your sample information. </t>
    </r>
    <r>
      <rPr>
        <sz val="12"/>
        <color rgb="FFFF0000"/>
        <rFont val="Calibri"/>
        <family val="2"/>
        <scheme val="minor"/>
      </rPr>
      <t>Use separate forms for each individual lane/run.</t>
    </r>
  </si>
  <si>
    <t>Attn: Samples Receiving</t>
  </si>
  <si>
    <t>44846 Osgood Rd.</t>
  </si>
  <si>
    <t>Fremont, CA 94539</t>
  </si>
  <si>
    <t>Submission Email:</t>
  </si>
  <si>
    <t>samples@seqmatic.com</t>
  </si>
  <si>
    <t>Customer Information</t>
  </si>
  <si>
    <t>Library Information</t>
  </si>
  <si>
    <t>List the names of all sample tubes which need to be pooled in this lane. Please add as many rows as necessary.</t>
  </si>
  <si>
    <t>Library Specifications</t>
  </si>
  <si>
    <t>Sample Source*</t>
  </si>
  <si>
    <t>DNA, RNA, Amplicon</t>
  </si>
  <si>
    <t>Library Prep Method*</t>
  </si>
  <si>
    <t>TruSeq,Nextera,Small RNA,Amplicon,Other</t>
  </si>
  <si>
    <t>Nucleotide Diversity*</t>
  </si>
  <si>
    <t>Custom primers will be diluted and loaded according to Illumina guidelines.</t>
  </si>
  <si>
    <t>Quantification Method*</t>
  </si>
  <si>
    <t>MiSeq</t>
  </si>
  <si>
    <t>Nano</t>
  </si>
  <si>
    <t>Micro</t>
  </si>
  <si>
    <t>Standard</t>
  </si>
  <si>
    <t>Mid Output</t>
  </si>
  <si>
    <t>High Output</t>
  </si>
  <si>
    <t>S2</t>
  </si>
  <si>
    <t>S1</t>
  </si>
  <si>
    <t>S4</t>
  </si>
  <si>
    <t>qPCR,QuBit,BioAnalyzer,Tapestation,Other</t>
  </si>
  <si>
    <t>SP</t>
  </si>
  <si>
    <t>Custom Primer Name*</t>
  </si>
  <si>
    <t>Primer Volume (uL)</t>
  </si>
  <si>
    <t>Primer Loading Position</t>
  </si>
  <si>
    <t>SP-Xp</t>
  </si>
  <si>
    <t>S1-Xp</t>
  </si>
  <si>
    <t>S2-Xp</t>
  </si>
  <si>
    <t>S4-Xp</t>
  </si>
  <si>
    <t>Read 1 Primer</t>
  </si>
  <si>
    <t>Index Primer</t>
  </si>
  <si>
    <t>Read 2 Primer</t>
  </si>
  <si>
    <t>Index 2 Primer</t>
  </si>
  <si>
    <t>Lane</t>
  </si>
  <si>
    <t>Tubes should be wrapped in parafilm to prevent caps from opening during transit.</t>
  </si>
  <si>
    <t>% of Pool</t>
  </si>
  <si>
    <t>e.g. 50,100,150</t>
  </si>
  <si>
    <t>e.g. 50,100,150 (enter 0 if not applicable)</t>
  </si>
  <si>
    <r>
      <t>PhiX Ratio (%)</t>
    </r>
    <r>
      <rPr>
        <sz val="12"/>
        <color rgb="FFFF0000"/>
        <rFont val="Calibri"/>
        <family val="2"/>
        <scheme val="minor"/>
      </rPr>
      <t>*</t>
    </r>
  </si>
  <si>
    <r>
      <t>Read 2 Length</t>
    </r>
    <r>
      <rPr>
        <sz val="12"/>
        <color rgb="FFFF0000"/>
        <rFont val="Calibri"/>
        <family val="2"/>
        <scheme val="minor"/>
      </rPr>
      <t>*</t>
    </r>
  </si>
  <si>
    <r>
      <t>Index 2 Read Length</t>
    </r>
    <r>
      <rPr>
        <sz val="12"/>
        <color rgb="FFFF0000"/>
        <rFont val="Calibri"/>
        <family val="2"/>
        <scheme val="minor"/>
      </rPr>
      <t>*</t>
    </r>
  </si>
  <si>
    <r>
      <t>Index 1 Read Length</t>
    </r>
    <r>
      <rPr>
        <sz val="12"/>
        <color rgb="FFFF0000"/>
        <rFont val="Calibri"/>
        <family val="2"/>
        <scheme val="minor"/>
      </rPr>
      <t>*</t>
    </r>
  </si>
  <si>
    <r>
      <t>Read 1 Length</t>
    </r>
    <r>
      <rPr>
        <sz val="12"/>
        <color rgb="FFFF0000"/>
        <rFont val="Calibri"/>
        <family val="2"/>
        <scheme val="minor"/>
      </rPr>
      <t>*</t>
    </r>
  </si>
  <si>
    <r>
      <t>Run Type (Flow Cell)</t>
    </r>
    <r>
      <rPr>
        <sz val="12"/>
        <color rgb="FFFF0000"/>
        <rFont val="Calibri"/>
        <family val="2"/>
        <scheme val="minor"/>
      </rPr>
      <t>*</t>
    </r>
  </si>
  <si>
    <r>
      <t>Instrumentation</t>
    </r>
    <r>
      <rPr>
        <sz val="12"/>
        <color rgb="FFFF0000"/>
        <rFont val="Calibri"/>
        <family val="2"/>
        <scheme val="minor"/>
      </rPr>
      <t>*</t>
    </r>
  </si>
  <si>
    <r>
      <t>Run Name (Customer Project ID)</t>
    </r>
    <r>
      <rPr>
        <sz val="12"/>
        <color rgb="FFFF0000"/>
        <rFont val="Calibri"/>
        <family val="2"/>
        <scheme val="minor"/>
      </rPr>
      <t>*</t>
    </r>
  </si>
  <si>
    <t>MiSeq, NextSeq, NovaSeq6000, NovaSeqX</t>
  </si>
  <si>
    <t>Please add as many rows as necessary.</t>
  </si>
  <si>
    <t>e.g. 10 (enter 0 if not applicable)</t>
  </si>
  <si>
    <t>Run Configuration</t>
  </si>
  <si>
    <r>
      <t>Tube Name</t>
    </r>
    <r>
      <rPr>
        <b/>
        <sz val="11"/>
        <color rgb="FFFF0000"/>
        <rFont val="Calibri"/>
        <family val="2"/>
        <scheme val="minor"/>
      </rPr>
      <t>*</t>
    </r>
  </si>
  <si>
    <r>
      <t>Concentration (nM)</t>
    </r>
    <r>
      <rPr>
        <b/>
        <sz val="11"/>
        <color rgb="FFFF0000"/>
        <rFont val="Calibri"/>
        <family val="2"/>
        <scheme val="minor"/>
      </rPr>
      <t>*</t>
    </r>
  </si>
  <si>
    <r>
      <t>Volume</t>
    </r>
    <r>
      <rPr>
        <b/>
        <sz val="11"/>
        <color rgb="FFFF0000"/>
        <rFont val="Calibri"/>
        <family val="2"/>
        <scheme val="minor"/>
      </rPr>
      <t>*</t>
    </r>
  </si>
  <si>
    <t>Random = High, Amplicon = Low</t>
  </si>
  <si>
    <t>Tube Name</t>
  </si>
  <si>
    <t>3) A hard copy of this form must be included with your sample shipments.</t>
  </si>
  <si>
    <r>
      <t xml:space="preserve">4) </t>
    </r>
    <r>
      <rPr>
        <sz val="12"/>
        <color rgb="FFFF0000"/>
        <rFont val="Calibri"/>
        <family val="2"/>
        <scheme val="minor"/>
      </rPr>
      <t>*</t>
    </r>
    <r>
      <rPr>
        <sz val="12"/>
        <rFont val="Calibri"/>
        <family val="2"/>
        <scheme val="minor"/>
      </rPr>
      <t xml:space="preserve"> Indicates a required field</t>
    </r>
  </si>
  <si>
    <t>2) An electronic copy of this form must be sent to samples@seqmatic.com along with relevant QC data and shipping information.</t>
  </si>
  <si>
    <r>
      <t>PO #</t>
    </r>
    <r>
      <rPr>
        <b/>
        <sz val="12"/>
        <color rgb="FFFF0000"/>
        <rFont val="Calibri"/>
        <family val="2"/>
        <scheme val="minor"/>
      </rPr>
      <t>*</t>
    </r>
  </si>
  <si>
    <r>
      <t>Quote #</t>
    </r>
    <r>
      <rPr>
        <b/>
        <sz val="12"/>
        <color rgb="FFFF0000"/>
        <rFont val="Calibri"/>
        <family val="2"/>
        <scheme val="minor"/>
      </rPr>
      <t>*</t>
    </r>
  </si>
  <si>
    <r>
      <t>Date</t>
    </r>
    <r>
      <rPr>
        <b/>
        <sz val="12"/>
        <color rgb="FFFF0000"/>
        <rFont val="Calibri"/>
        <family val="2"/>
        <scheme val="minor"/>
      </rPr>
      <t>*</t>
    </r>
  </si>
  <si>
    <r>
      <t>Service Level (Turnaround)</t>
    </r>
    <r>
      <rPr>
        <b/>
        <sz val="12"/>
        <color rgb="FFFF0000"/>
        <rFont val="Calibri"/>
        <family val="2"/>
        <scheme val="minor"/>
      </rPr>
      <t>*</t>
    </r>
  </si>
  <si>
    <r>
      <t>Client Name</t>
    </r>
    <r>
      <rPr>
        <b/>
        <sz val="12"/>
        <color rgb="FFFF0000"/>
        <rFont val="Calibri"/>
        <family val="2"/>
        <scheme val="minor"/>
      </rPr>
      <t>*</t>
    </r>
  </si>
  <si>
    <r>
      <t>Company/ Institution</t>
    </r>
    <r>
      <rPr>
        <b/>
        <sz val="12"/>
        <color rgb="FFFF0000"/>
        <rFont val="Calibri"/>
        <family val="2"/>
        <scheme val="minor"/>
      </rPr>
      <t>*</t>
    </r>
  </si>
  <si>
    <r>
      <t>Telephone</t>
    </r>
    <r>
      <rPr>
        <b/>
        <sz val="12"/>
        <color rgb="FFFF0000"/>
        <rFont val="Calibri"/>
        <family val="2"/>
        <scheme val="minor"/>
      </rPr>
      <t>*</t>
    </r>
  </si>
  <si>
    <r>
      <t>Email</t>
    </r>
    <r>
      <rPr>
        <b/>
        <sz val="12"/>
        <color rgb="FFFF0000"/>
        <rFont val="Calibri"/>
        <family val="2"/>
        <scheme val="minor"/>
      </rPr>
      <t>*</t>
    </r>
  </si>
  <si>
    <t>1) Fill out the form below with your sample information.</t>
  </si>
  <si>
    <r>
      <t>Read 1 Length (bp)</t>
    </r>
    <r>
      <rPr>
        <sz val="12"/>
        <color rgb="FFFF0000"/>
        <rFont val="Calibri"/>
        <family val="2"/>
        <scheme val="minor"/>
      </rPr>
      <t>*</t>
    </r>
  </si>
  <si>
    <r>
      <t>Index 1 Read Length (bp)</t>
    </r>
    <r>
      <rPr>
        <sz val="12"/>
        <color rgb="FFFF0000"/>
        <rFont val="Calibri"/>
        <family val="2"/>
        <scheme val="minor"/>
      </rPr>
      <t>*</t>
    </r>
  </si>
  <si>
    <r>
      <t>Index 2 Read Length (bp)</t>
    </r>
    <r>
      <rPr>
        <sz val="12"/>
        <color rgb="FFFF0000"/>
        <rFont val="Calibri"/>
        <family val="2"/>
        <scheme val="minor"/>
      </rPr>
      <t>*</t>
    </r>
  </si>
  <si>
    <r>
      <t>Read 2 Length (bp)</t>
    </r>
    <r>
      <rPr>
        <sz val="12"/>
        <color rgb="FFFF0000"/>
        <rFont val="Calibri"/>
        <family val="2"/>
        <scheme val="minor"/>
      </rPr>
      <t>*</t>
    </r>
  </si>
  <si>
    <r>
      <t>Sample Source</t>
    </r>
    <r>
      <rPr>
        <sz val="12"/>
        <color rgb="FFFF0000"/>
        <rFont val="Calibri"/>
        <family val="2"/>
        <scheme val="minor"/>
      </rPr>
      <t>*</t>
    </r>
  </si>
  <si>
    <r>
      <t>Quantification Method</t>
    </r>
    <r>
      <rPr>
        <sz val="12"/>
        <color rgb="FFFF0000"/>
        <rFont val="Calibri"/>
        <family val="2"/>
        <scheme val="minor"/>
      </rPr>
      <t>*</t>
    </r>
  </si>
  <si>
    <r>
      <t>Custom Primer Name</t>
    </r>
    <r>
      <rPr>
        <sz val="12"/>
        <color rgb="FFFF0000"/>
        <rFont val="Calibri"/>
        <family val="2"/>
        <scheme val="minor"/>
      </rPr>
      <t>*</t>
    </r>
  </si>
  <si>
    <r>
      <t>Primer Loading Position</t>
    </r>
    <r>
      <rPr>
        <sz val="12"/>
        <color rgb="FFFF0000"/>
        <rFont val="Calibri"/>
        <family val="2"/>
        <scheme val="minor"/>
      </rPr>
      <t>*</t>
    </r>
  </si>
  <si>
    <r>
      <t>Primer Stock Conc. (uM)</t>
    </r>
    <r>
      <rPr>
        <sz val="12"/>
        <color rgb="FFFF0000"/>
        <rFont val="Calibri"/>
        <family val="2"/>
        <scheme val="minor"/>
      </rPr>
      <t>*</t>
    </r>
  </si>
  <si>
    <r>
      <t>Primer Volume (uL)</t>
    </r>
    <r>
      <rPr>
        <sz val="12"/>
        <color rgb="FFFF0000"/>
        <rFont val="Calibri"/>
        <family val="2"/>
        <scheme val="minor"/>
      </rPr>
      <t>*</t>
    </r>
  </si>
  <si>
    <t>Index 1 (i7)
Nucleotide Sequence</t>
  </si>
  <si>
    <t>Run names should be unique for all submissions</t>
  </si>
  <si>
    <t>e.g. 50, 100, or 150</t>
  </si>
  <si>
    <t>e.g. 50, 100, or 150 (enter 0 if not applicable)</t>
  </si>
  <si>
    <t>Recommended Volume: 20uL or more</t>
  </si>
  <si>
    <t>Recommended Concentration: 20 ng/uL or higher</t>
  </si>
  <si>
    <t>Minimum Concentration: 10 ng/uL</t>
  </si>
  <si>
    <t>#</t>
  </si>
  <si>
    <t>Sample Details</t>
  </si>
  <si>
    <r>
      <t>Sample Name</t>
    </r>
    <r>
      <rPr>
        <b/>
        <sz val="11"/>
        <color rgb="FFFF0000"/>
        <rFont val="Calibri"/>
        <family val="2"/>
        <scheme val="minor"/>
      </rPr>
      <t>*</t>
    </r>
  </si>
  <si>
    <r>
      <t xml:space="preserve">Primers can be loaded into </t>
    </r>
    <r>
      <rPr>
        <b/>
        <i/>
        <sz val="11"/>
        <rFont val="Calibri"/>
        <family val="2"/>
        <scheme val="minor"/>
      </rPr>
      <t xml:space="preserve">standard </t>
    </r>
    <r>
      <rPr>
        <i/>
        <sz val="11"/>
        <rFont val="Calibri"/>
        <family val="2"/>
        <scheme val="minor"/>
      </rPr>
      <t xml:space="preserve">ports with Illumina primer mix or loaded by itself in the </t>
    </r>
    <r>
      <rPr>
        <b/>
        <i/>
        <sz val="11"/>
        <rFont val="Calibri"/>
        <family val="2"/>
        <scheme val="minor"/>
      </rPr>
      <t>custom</t>
    </r>
    <r>
      <rPr>
        <i/>
        <sz val="11"/>
        <rFont val="Calibri"/>
        <family val="2"/>
        <scheme val="minor"/>
      </rPr>
      <t xml:space="preserve"> port.</t>
    </r>
  </si>
  <si>
    <t>Submissions of more than 16 samples should be submitted on a 96-well PCR plate</t>
  </si>
  <si>
    <t xml:space="preserve"> All index sequences in each read (index 1 or index 2)  should be the same length.</t>
  </si>
  <si>
    <t>2) An electronic copy of this form must be sent to samples@seqmatic.com along with QC data and shipping information.</t>
  </si>
  <si>
    <t>Sample Plate Information</t>
  </si>
  <si>
    <t>Plate Name*</t>
  </si>
  <si>
    <t>Plate Barcode</t>
  </si>
  <si>
    <t>We recommend loading your plate in the horizontal direction (A1 -&gt; A12)</t>
  </si>
  <si>
    <t>A</t>
  </si>
  <si>
    <t>B</t>
  </si>
  <si>
    <t>C</t>
  </si>
  <si>
    <t>D</t>
  </si>
  <si>
    <t>E</t>
  </si>
  <si>
    <t>F</t>
  </si>
  <si>
    <t>G</t>
  </si>
  <si>
    <t>H</t>
  </si>
  <si>
    <t>Well</t>
  </si>
  <si>
    <t>A1</t>
  </si>
  <si>
    <t>A2</t>
  </si>
  <si>
    <t>A3</t>
  </si>
  <si>
    <t>A4</t>
  </si>
  <si>
    <t>A5</t>
  </si>
  <si>
    <t>A6</t>
  </si>
  <si>
    <t>A7</t>
  </si>
  <si>
    <t>A8</t>
  </si>
  <si>
    <t>A9</t>
  </si>
  <si>
    <t>A10</t>
  </si>
  <si>
    <t>A11</t>
  </si>
  <si>
    <t>A12</t>
  </si>
  <si>
    <t>B1</t>
  </si>
  <si>
    <t>B2</t>
  </si>
  <si>
    <t>B3</t>
  </si>
  <si>
    <t>B4</t>
  </si>
  <si>
    <t>B5</t>
  </si>
  <si>
    <t>B6</t>
  </si>
  <si>
    <t>B7</t>
  </si>
  <si>
    <t>B8</t>
  </si>
  <si>
    <t>B9</t>
  </si>
  <si>
    <t>B10</t>
  </si>
  <si>
    <t>B11</t>
  </si>
  <si>
    <t>B12</t>
  </si>
  <si>
    <t>C1</t>
  </si>
  <si>
    <t>C2</t>
  </si>
  <si>
    <t>C3</t>
  </si>
  <si>
    <t>C4</t>
  </si>
  <si>
    <t>C5</t>
  </si>
  <si>
    <t>C6</t>
  </si>
  <si>
    <t>C7</t>
  </si>
  <si>
    <t>C8</t>
  </si>
  <si>
    <t>C9</t>
  </si>
  <si>
    <t>C10</t>
  </si>
  <si>
    <t>C11</t>
  </si>
  <si>
    <t>C12</t>
  </si>
  <si>
    <t>D1</t>
  </si>
  <si>
    <t>D2</t>
  </si>
  <si>
    <t>D3</t>
  </si>
  <si>
    <t>D4</t>
  </si>
  <si>
    <t>D5</t>
  </si>
  <si>
    <t>D6</t>
  </si>
  <si>
    <t>D7</t>
  </si>
  <si>
    <t>D8</t>
  </si>
  <si>
    <t>D9</t>
  </si>
  <si>
    <t>D10</t>
  </si>
  <si>
    <t>D11</t>
  </si>
  <si>
    <t>D12</t>
  </si>
  <si>
    <t>E1</t>
  </si>
  <si>
    <t>E2</t>
  </si>
  <si>
    <t>E3</t>
  </si>
  <si>
    <t>E4</t>
  </si>
  <si>
    <t>E5</t>
  </si>
  <si>
    <t>E6</t>
  </si>
  <si>
    <t>E7</t>
  </si>
  <si>
    <t>E8</t>
  </si>
  <si>
    <t>E9</t>
  </si>
  <si>
    <t>E10</t>
  </si>
  <si>
    <t>E11</t>
  </si>
  <si>
    <t>E12</t>
  </si>
  <si>
    <t>F1</t>
  </si>
  <si>
    <t>F2</t>
  </si>
  <si>
    <t>F3</t>
  </si>
  <si>
    <t>F4</t>
  </si>
  <si>
    <t>F5</t>
  </si>
  <si>
    <t>F6</t>
  </si>
  <si>
    <t>F7</t>
  </si>
  <si>
    <t>F8</t>
  </si>
  <si>
    <t>F9</t>
  </si>
  <si>
    <t>F10</t>
  </si>
  <si>
    <t>F11</t>
  </si>
  <si>
    <t>F12</t>
  </si>
  <si>
    <t>G1</t>
  </si>
  <si>
    <t>G2</t>
  </si>
  <si>
    <t>G3</t>
  </si>
  <si>
    <t>G4</t>
  </si>
  <si>
    <t>G5</t>
  </si>
  <si>
    <t>G6</t>
  </si>
  <si>
    <t>G7</t>
  </si>
  <si>
    <t>G8</t>
  </si>
  <si>
    <t>G9</t>
  </si>
  <si>
    <t>G10</t>
  </si>
  <si>
    <t>G11</t>
  </si>
  <si>
    <t>G12</t>
  </si>
  <si>
    <t>H1</t>
  </si>
  <si>
    <t>H2</t>
  </si>
  <si>
    <t>H3</t>
  </si>
  <si>
    <t>H4</t>
  </si>
  <si>
    <t>H5</t>
  </si>
  <si>
    <t>H6</t>
  </si>
  <si>
    <t>H7</t>
  </si>
  <si>
    <t>H8</t>
  </si>
  <si>
    <t>H9</t>
  </si>
  <si>
    <t>H10</t>
  </si>
  <si>
    <t>H11</t>
  </si>
  <si>
    <t>H12</t>
  </si>
  <si>
    <r>
      <t xml:space="preserve">Shipment on ice packs (blue ice) or dry ice is recommended.  Do </t>
    </r>
    <r>
      <rPr>
        <b/>
        <sz val="11"/>
        <rFont val="Calibri"/>
        <family val="2"/>
        <scheme val="minor"/>
      </rPr>
      <t>NOT</t>
    </r>
    <r>
      <rPr>
        <sz val="11"/>
        <rFont val="Calibri"/>
        <family val="2"/>
        <scheme val="minor"/>
      </rPr>
      <t xml:space="preserve"> use water ice.</t>
    </r>
  </si>
  <si>
    <t>Submissions of 17 or more samples should be stored in a 96 well PCR plate.</t>
  </si>
  <si>
    <t>Protect samples by using an appropriate tube box or storage rack. Do not place loosely inside the shipping container.</t>
  </si>
  <si>
    <r>
      <t xml:space="preserve">Submissions of 16 samples or fewer should be stored in 1.5mL tubes. Do </t>
    </r>
    <r>
      <rPr>
        <b/>
        <sz val="11"/>
        <rFont val="Calibri"/>
        <family val="2"/>
        <scheme val="minor"/>
      </rPr>
      <t>NOT</t>
    </r>
    <r>
      <rPr>
        <sz val="11"/>
        <rFont val="Calibri"/>
        <family val="2"/>
        <scheme val="minor"/>
      </rPr>
      <t xml:space="preserve"> use PCR tube strips.</t>
    </r>
  </si>
  <si>
    <r>
      <t xml:space="preserve">PCR plate seals </t>
    </r>
    <r>
      <rPr>
        <sz val="11"/>
        <color rgb="FFFF0000"/>
        <rFont val="Calibri"/>
        <family val="2"/>
        <scheme val="minor"/>
      </rPr>
      <t>must</t>
    </r>
    <r>
      <rPr>
        <sz val="11"/>
        <rFont val="Calibri"/>
        <family val="2"/>
        <scheme val="minor"/>
      </rPr>
      <t xml:space="preserve"> be rated for storage at -80C or below.</t>
    </r>
  </si>
  <si>
    <t>Ship using Priority Overnight (10:30AM). First Overnight (8AM) is not recommended</t>
  </si>
  <si>
    <t>Prepared Libraries for Pooling:</t>
  </si>
  <si>
    <t>DNA should be buffered in 10mM Tris-HCl or RSB buffer</t>
  </si>
  <si>
    <t>If return of unused samples is required, the arrangement must be confirmed with your SeqMatic representative prior to sample submission. Additional shipping and handling fees will apply.  All samples (tissues, cultures, RNA, DNA, sequencing libraries, etc.) will be discarded 14 days after the data is released.  For library preparation orders without sequencing, samples are discarded 30 days.  Customer prepared sequencing libraries and primers are not eligible for return.</t>
  </si>
  <si>
    <t>Sample Submission Form Instructions for Unpooled Libraries</t>
  </si>
  <si>
    <t>Failure to submit both electronic and paper versions of this form will cause delays in sample processing.</t>
  </si>
  <si>
    <t>Target Pooling Ratio</t>
  </si>
  <si>
    <t>Sample Name</t>
  </si>
  <si>
    <t>Note: Paste Sample Names in grid below. The sample table will automatically populate with your information.</t>
  </si>
  <si>
    <t>Library Specifications (Standard)</t>
  </si>
  <si>
    <r>
      <t>Library Prep Kit Used</t>
    </r>
    <r>
      <rPr>
        <sz val="12"/>
        <color rgb="FFFF0000"/>
        <rFont val="Calibri"/>
        <family val="2"/>
        <scheme val="minor"/>
      </rPr>
      <t>*</t>
    </r>
  </si>
  <si>
    <t>Choose from dropdown</t>
  </si>
  <si>
    <t>Please contact us if you are unsure about the library specifications</t>
  </si>
  <si>
    <t>Library Specifications (Advanced)</t>
  </si>
  <si>
    <t>Expected Library Size (bp)</t>
  </si>
  <si>
    <t>Nucleotide Diversity</t>
  </si>
  <si>
    <t>Note: This form should not be used for submitting prepared libraries using 10x or Parse kits. Contact us for details</t>
  </si>
  <si>
    <r>
      <t xml:space="preserve">3) A hard copy of this form </t>
    </r>
    <r>
      <rPr>
        <b/>
        <sz val="12"/>
        <rFont val="Calibri"/>
        <family val="2"/>
        <scheme val="minor"/>
      </rPr>
      <t>must</t>
    </r>
    <r>
      <rPr>
        <sz val="12"/>
        <rFont val="Calibri"/>
        <family val="2"/>
        <scheme val="minor"/>
      </rPr>
      <t xml:space="preserve"> be included with your sample shipments.</t>
    </r>
  </si>
  <si>
    <t>Amplicon</t>
  </si>
  <si>
    <t>DEL</t>
  </si>
  <si>
    <t>ILMN DNA/Nextera Flex</t>
  </si>
  <si>
    <t>ILMN mRNA</t>
  </si>
  <si>
    <t>ILMN Total RNA</t>
  </si>
  <si>
    <t>Lexogen</t>
  </si>
  <si>
    <t>MissionBio</t>
  </si>
  <si>
    <t>NanoString GeoMx</t>
  </si>
  <si>
    <t>Nextera XT</t>
  </si>
  <si>
    <t>Takara SmartSeq</t>
  </si>
  <si>
    <t>TruSeq DNA</t>
  </si>
  <si>
    <t>Library Types</t>
  </si>
  <si>
    <t>KAPA mRNA</t>
  </si>
  <si>
    <t>miRNA/Small RNA</t>
  </si>
  <si>
    <t>TruSeq RNA</t>
  </si>
  <si>
    <t>Other</t>
  </si>
  <si>
    <t>PhiX Ratio</t>
  </si>
  <si>
    <t>Unsure</t>
  </si>
  <si>
    <r>
      <t>Number of Lanes</t>
    </r>
    <r>
      <rPr>
        <sz val="12"/>
        <color rgb="FFFF0000"/>
        <rFont val="Calibri"/>
        <family val="2"/>
        <scheme val="minor"/>
      </rPr>
      <t>*</t>
    </r>
  </si>
  <si>
    <t>LaneCounts</t>
  </si>
  <si>
    <t>NovaSeq 6000</t>
  </si>
  <si>
    <t>NovaSeq X</t>
  </si>
  <si>
    <t>10B Flow Cell</t>
  </si>
  <si>
    <t>10B Lane</t>
  </si>
  <si>
    <t>25B Flow Cell</t>
  </si>
  <si>
    <t>1.5B Flow Cell</t>
  </si>
  <si>
    <t>25B Lane</t>
  </si>
  <si>
    <t>48383 Fremont Blvd</t>
  </si>
  <si>
    <t>Suite 120</t>
  </si>
  <si>
    <t>Fremont, CA 94538</t>
  </si>
  <si>
    <t>P1</t>
  </si>
  <si>
    <t>P2</t>
  </si>
  <si>
    <t>NextSeq 2000</t>
  </si>
  <si>
    <t>NextSeq 550</t>
  </si>
  <si>
    <t>SeqMatic Sample Submission Form Version 21.0.4 - Libraries for Pooling - April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</si>
</sst>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b/>
      <sz val="24"/>
      <color theme="1"/>
      <name val="Calibri"/>
      <family val="2"/>
      <scheme val="minor"/>
    </font>
    <font>
      <b/>
      <sz val="13.5"/>
      <color theme="1"/>
      <name val="Calibri"/>
      <family val="2"/>
      <scheme val="minor"/>
    </font>
    <font>
      <b/>
      <sz val="13.5"/>
      <name val="Calibri"/>
      <family val="2"/>
      <scheme val="minor"/>
    </font>
    <font>
      <sz val="11"/>
      <name val="Calibri"/>
      <family val="2"/>
      <scheme val="minor"/>
    </font>
    <font>
      <b/>
      <sz val="11"/>
      <name val="Calibri"/>
      <family val="2"/>
      <scheme val="minor"/>
    </font>
    <font>
      <sz val="14"/>
      <color theme="1"/>
      <name val="Calibri"/>
      <family val="2"/>
      <scheme val="minor"/>
    </font>
    <font>
      <b/>
      <sz val="11"/>
      <color theme="0"/>
      <name val="Calibri"/>
      <family val="2"/>
      <scheme val="minor"/>
    </font>
    <font>
      <b/>
      <sz val="26"/>
      <color theme="1"/>
      <name val="Calibri"/>
      <family val="2"/>
      <scheme val="minor"/>
    </font>
    <font>
      <b/>
      <sz val="16"/>
      <color theme="1"/>
      <name val="Calibri"/>
      <family val="2"/>
      <scheme val="minor"/>
    </font>
    <font>
      <i/>
      <sz val="11"/>
      <name val="Calibri"/>
      <family val="2"/>
      <scheme val="minor"/>
    </font>
    <font>
      <sz val="12"/>
      <color rgb="FFFF0000"/>
      <name val="Calibri"/>
      <family val="2"/>
      <scheme val="minor"/>
    </font>
    <font>
      <sz val="11"/>
      <color rgb="FFFF0000"/>
      <name val="Calibri"/>
      <family val="2"/>
      <scheme val="minor"/>
    </font>
    <font>
      <b/>
      <sz val="12"/>
      <name val="Calibri"/>
      <family val="2"/>
      <scheme val="minor"/>
    </font>
    <font>
      <sz val="12"/>
      <name val="Calibri"/>
      <family val="2"/>
      <scheme val="minor"/>
    </font>
    <font>
      <i/>
      <sz val="12"/>
      <color theme="1"/>
      <name val="Calibri"/>
      <family val="2"/>
      <scheme val="minor"/>
    </font>
    <font>
      <u/>
      <sz val="11"/>
      <color theme="10"/>
      <name val="Calibri"/>
      <family val="2"/>
      <scheme val="minor"/>
    </font>
    <font>
      <b/>
      <sz val="28"/>
      <color theme="1"/>
      <name val="Calibri"/>
      <family val="2"/>
      <scheme val="minor"/>
    </font>
    <font>
      <b/>
      <sz val="11"/>
      <color rgb="FFFF0000"/>
      <name val="Calibri"/>
      <family val="2"/>
      <scheme val="minor"/>
    </font>
    <font>
      <sz val="24"/>
      <color rgb="FFFF0000"/>
      <name val="Calibri"/>
      <family val="2"/>
      <scheme val="minor"/>
    </font>
    <font>
      <sz val="8"/>
      <name val="Calibri"/>
      <family val="2"/>
      <scheme val="minor"/>
    </font>
    <font>
      <i/>
      <sz val="20"/>
      <color rgb="FFFF0000"/>
      <name val="Calibri"/>
      <family val="2"/>
      <scheme val="minor"/>
    </font>
    <font>
      <sz val="11"/>
      <color theme="1"/>
      <name val="Calibri"/>
      <family val="2"/>
      <scheme val="minor"/>
    </font>
    <font>
      <sz val="11"/>
      <color theme="1"/>
      <name val="Calibri"/>
      <family val="2"/>
      <scheme val="minor"/>
    </font>
    <font>
      <i/>
      <sz val="12"/>
      <color rgb="FFFF0000"/>
      <name val="Calibri"/>
      <family val="2"/>
      <scheme val="minor"/>
    </font>
    <font>
      <b/>
      <sz val="12"/>
      <color rgb="FFFF0000"/>
      <name val="Calibri"/>
      <family val="2"/>
      <scheme val="minor"/>
    </font>
    <font>
      <i/>
      <sz val="11"/>
      <color theme="1"/>
      <name val="Calibri"/>
      <family val="2"/>
      <scheme val="minor"/>
    </font>
    <font>
      <i/>
      <sz val="11"/>
      <color rgb="FFFF0000"/>
      <name val="Calibri"/>
      <family val="2"/>
      <scheme val="minor"/>
    </font>
    <font>
      <b/>
      <i/>
      <sz val="11"/>
      <name val="Calibri"/>
      <family val="2"/>
      <scheme val="minor"/>
    </font>
    <font>
      <i/>
      <sz val="9"/>
      <color theme="1"/>
      <name val="Calibri"/>
      <family val="2"/>
      <scheme val="minor"/>
    </font>
    <font>
      <sz val="11"/>
      <color rgb="FF000000"/>
      <name val="Calibri"/>
      <family val="2"/>
    </font>
    <font>
      <b/>
      <sz val="11"/>
      <color theme="1"/>
      <name val="Calibri"/>
      <family val="2"/>
      <scheme val="minor"/>
    </font>
    <font>
      <u/>
      <sz val="12"/>
      <color theme="10"/>
      <name val="Calibri"/>
      <family val="2"/>
      <scheme val="minor"/>
    </font>
  </fonts>
  <fills count="14">
    <fill>
      <patternFill patternType="none"/>
    </fill>
    <fill>
      <patternFill patternType="gray125"/>
    </fill>
    <fill>
      <patternFill patternType="solid">
        <fgColor theme="3" tint="0.79998168889431442"/>
        <bgColor indexed="64"/>
      </patternFill>
    </fill>
    <fill>
      <patternFill patternType="solid">
        <fgColor theme="2" tint="-9.9978637043366805E-2"/>
        <bgColor indexed="64"/>
      </patternFill>
    </fill>
    <fill>
      <patternFill patternType="solid">
        <fgColor theme="9" tint="0.59999389629810485"/>
        <bgColor indexed="64"/>
      </patternFill>
    </fill>
    <fill>
      <patternFill patternType="solid">
        <fgColor rgb="FFFFC000"/>
        <bgColor indexed="64"/>
      </patternFill>
    </fill>
    <fill>
      <patternFill patternType="solid">
        <fgColor theme="5" tint="0.59999389629810485"/>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theme="2"/>
        <bgColor indexed="64"/>
      </patternFill>
    </fill>
    <fill>
      <patternFill patternType="solid">
        <fgColor theme="7" tint="0.79998168889431442"/>
        <bgColor indexed="64"/>
      </patternFill>
    </fill>
    <fill>
      <patternFill patternType="solid">
        <fgColor theme="3" tint="0.39997558519241921"/>
        <bgColor indexed="64"/>
      </patternFill>
    </fill>
    <fill>
      <patternFill patternType="solid">
        <fgColor theme="0" tint="-4.9989318521683403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uble">
        <color indexed="64"/>
      </left>
      <right style="double">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theme="4" tint="0.39997558519241921"/>
      </top>
      <bottom style="thin">
        <color indexed="64"/>
      </bottom>
      <diagonal/>
    </border>
    <border>
      <left style="thin">
        <color indexed="64"/>
      </left>
      <right/>
      <top/>
      <bottom/>
      <diagonal/>
    </border>
    <border>
      <left style="double">
        <color indexed="64"/>
      </left>
      <right style="double">
        <color indexed="64"/>
      </right>
      <top style="double">
        <color indexed="64"/>
      </top>
      <bottom style="double">
        <color indexed="64"/>
      </bottom>
      <diagonal/>
    </border>
  </borders>
  <cellStyleXfs count="3">
    <xf numFmtId="0" fontId="0" fillId="0" borderId="0"/>
    <xf numFmtId="0" fontId="19" fillId="0" borderId="0" applyNumberFormat="0" applyFill="0" applyBorder="0" applyAlignment="0" applyProtection="0"/>
    <xf numFmtId="9" fontId="25" fillId="0" borderId="0" applyFont="0" applyFill="0" applyBorder="0" applyAlignment="0" applyProtection="0"/>
  </cellStyleXfs>
  <cellXfs count="114">
    <xf numFmtId="0" fontId="0" fillId="0" borderId="0" xfId="0"/>
    <xf numFmtId="0" fontId="3" fillId="0" borderId="3" xfId="0" applyFont="1" applyBorder="1" applyAlignment="1">
      <alignment horizontal="center" vertical="center" wrapText="1"/>
    </xf>
    <xf numFmtId="0" fontId="2" fillId="0" borderId="1" xfId="0" applyFont="1" applyBorder="1" applyAlignment="1">
      <alignment horizontal="right"/>
    </xf>
    <xf numFmtId="0" fontId="3" fillId="0" borderId="0" xfId="0" applyFont="1"/>
    <xf numFmtId="0" fontId="0" fillId="0" borderId="0" xfId="0" applyAlignment="1">
      <alignment horizontal="left" vertical="center" indent="1"/>
    </xf>
    <xf numFmtId="0" fontId="6" fillId="3" borderId="0" xfId="0" applyFont="1" applyFill="1" applyAlignment="1">
      <alignment vertical="center"/>
    </xf>
    <xf numFmtId="0" fontId="0" fillId="0" borderId="0" xfId="0" applyAlignment="1">
      <alignment vertical="top" wrapText="1"/>
    </xf>
    <xf numFmtId="0" fontId="7" fillId="2" borderId="0" xfId="0" applyFont="1" applyFill="1"/>
    <xf numFmtId="0" fontId="0" fillId="5" borderId="0" xfId="0" applyFill="1" applyAlignment="1">
      <alignment horizontal="left" vertical="center" indent="1"/>
    </xf>
    <xf numFmtId="0" fontId="9" fillId="3" borderId="0" xfId="0" applyFont="1" applyFill="1" applyAlignment="1">
      <alignment horizontal="left" vertical="center" indent="1"/>
    </xf>
    <xf numFmtId="0" fontId="9" fillId="0" borderId="0" xfId="0" applyFont="1"/>
    <xf numFmtId="0" fontId="6" fillId="6" borderId="0" xfId="0" applyFont="1" applyFill="1" applyAlignment="1">
      <alignment vertical="center"/>
    </xf>
    <xf numFmtId="0" fontId="7" fillId="6" borderId="0" xfId="0" applyFont="1" applyFill="1"/>
    <xf numFmtId="0" fontId="7" fillId="6" borderId="0" xfId="0" applyFont="1" applyFill="1" applyAlignment="1">
      <alignment horizontal="left" vertical="center" indent="1"/>
    </xf>
    <xf numFmtId="0" fontId="8" fillId="6" borderId="0" xfId="0" applyFont="1" applyFill="1" applyAlignment="1">
      <alignment horizontal="left" vertical="center" indent="1"/>
    </xf>
    <xf numFmtId="0" fontId="0" fillId="8" borderId="9" xfId="0" applyFill="1" applyBorder="1"/>
    <xf numFmtId="0" fontId="2" fillId="0" borderId="0" xfId="0" applyFont="1" applyAlignment="1">
      <alignment horizontal="left"/>
    </xf>
    <xf numFmtId="0" fontId="1" fillId="0" borderId="1" xfId="0" applyFont="1" applyBorder="1" applyAlignment="1">
      <alignment horizontal="left"/>
    </xf>
    <xf numFmtId="0" fontId="1" fillId="2" borderId="1" xfId="0" applyFont="1" applyFill="1" applyBorder="1"/>
    <xf numFmtId="0" fontId="0" fillId="0" borderId="2" xfId="0" applyBorder="1" applyAlignment="1">
      <alignment horizontal="center"/>
    </xf>
    <xf numFmtId="0" fontId="0" fillId="0" borderId="1" xfId="0" applyBorder="1" applyAlignment="1">
      <alignment horizontal="center"/>
    </xf>
    <xf numFmtId="0" fontId="0" fillId="0" borderId="4" xfId="0" applyBorder="1" applyAlignment="1">
      <alignment horizontal="center"/>
    </xf>
    <xf numFmtId="0" fontId="0" fillId="3" borderId="0" xfId="0" applyFill="1" applyAlignment="1">
      <alignment horizontal="left" vertical="center" indent="1"/>
    </xf>
    <xf numFmtId="0" fontId="16" fillId="0" borderId="0" xfId="0" applyFont="1" applyAlignment="1">
      <alignment vertical="center"/>
    </xf>
    <xf numFmtId="0" fontId="17" fillId="0" borderId="0" xfId="0" applyFont="1" applyAlignment="1">
      <alignment vertical="center"/>
    </xf>
    <xf numFmtId="0" fontId="1" fillId="0" borderId="0" xfId="0" applyFont="1"/>
    <xf numFmtId="0" fontId="15" fillId="0" borderId="0" xfId="0" applyFont="1" applyAlignment="1">
      <alignment horizontal="left"/>
    </xf>
    <xf numFmtId="0" fontId="7" fillId="0" borderId="0" xfId="0" applyFont="1" applyAlignment="1">
      <alignment horizontal="center" vertical="center"/>
    </xf>
    <xf numFmtId="0" fontId="1" fillId="2" borderId="1" xfId="0" applyFont="1" applyFill="1" applyBorder="1" applyAlignment="1">
      <alignment horizontal="center"/>
    </xf>
    <xf numFmtId="0" fontId="19" fillId="0" borderId="0" xfId="1"/>
    <xf numFmtId="0" fontId="14" fillId="0" borderId="0" xfId="0" applyFont="1"/>
    <xf numFmtId="0" fontId="1" fillId="2" borderId="5" xfId="0" applyFont="1" applyFill="1" applyBorder="1"/>
    <xf numFmtId="0" fontId="16" fillId="0" borderId="0" xfId="0" applyFont="1" applyAlignment="1">
      <alignment horizontal="right" vertical="center"/>
    </xf>
    <xf numFmtId="9" fontId="1" fillId="2" borderId="5" xfId="0" applyNumberFormat="1" applyFont="1" applyFill="1" applyBorder="1"/>
    <xf numFmtId="0" fontId="21" fillId="3" borderId="0" xfId="0" applyFont="1" applyFill="1" applyAlignment="1">
      <alignment horizontal="left" vertical="center" indent="1"/>
    </xf>
    <xf numFmtId="0" fontId="6" fillId="2" borderId="0" xfId="0" applyFont="1" applyFill="1" applyAlignment="1">
      <alignment vertical="center"/>
    </xf>
    <xf numFmtId="0" fontId="7" fillId="2" borderId="0" xfId="0" applyFont="1" applyFill="1" applyAlignment="1">
      <alignment horizontal="left" vertical="center" indent="1"/>
    </xf>
    <xf numFmtId="0" fontId="2" fillId="0" borderId="1" xfId="0" applyFont="1" applyBorder="1" applyAlignment="1">
      <alignment horizontal="left"/>
    </xf>
    <xf numFmtId="0" fontId="24" fillId="0" borderId="0" xfId="0" applyFont="1" applyAlignment="1">
      <alignment horizontal="left"/>
    </xf>
    <xf numFmtId="0" fontId="0" fillId="0" borderId="1" xfId="0" applyBorder="1" applyAlignment="1" applyProtection="1">
      <alignment horizontal="center"/>
      <protection locked="0"/>
    </xf>
    <xf numFmtId="9" fontId="0" fillId="8" borderId="9" xfId="2" applyFont="1" applyFill="1" applyBorder="1"/>
    <xf numFmtId="0" fontId="0" fillId="8" borderId="2" xfId="0" applyFill="1" applyBorder="1"/>
    <xf numFmtId="9" fontId="0" fillId="8" borderId="2" xfId="2" applyFont="1" applyFill="1" applyBorder="1"/>
    <xf numFmtId="0" fontId="10" fillId="7" borderId="11" xfId="0" applyFont="1" applyFill="1" applyBorder="1" applyAlignment="1">
      <alignment horizontal="center" vertical="center" wrapText="1"/>
    </xf>
    <xf numFmtId="0" fontId="1" fillId="2" borderId="2" xfId="0" applyFont="1" applyFill="1" applyBorder="1"/>
    <xf numFmtId="0" fontId="26" fillId="0" borderId="1" xfId="0" applyFont="1" applyBorder="1" applyAlignment="1" applyProtection="1">
      <alignment horizontal="center"/>
      <protection locked="0"/>
    </xf>
    <xf numFmtId="0" fontId="26" fillId="0" borderId="1" xfId="0" applyFont="1" applyBorder="1" applyAlignment="1">
      <alignment horizontal="center"/>
    </xf>
    <xf numFmtId="0" fontId="26" fillId="0" borderId="4" xfId="0" applyFont="1" applyBorder="1" applyAlignment="1" applyProtection="1">
      <alignment horizontal="center"/>
      <protection locked="0"/>
    </xf>
    <xf numFmtId="0" fontId="26" fillId="0" borderId="4" xfId="0" applyFont="1" applyBorder="1" applyAlignment="1">
      <alignment horizontal="center"/>
    </xf>
    <xf numFmtId="0" fontId="5" fillId="11" borderId="0" xfId="0" applyFont="1" applyFill="1" applyAlignment="1">
      <alignment vertical="center"/>
    </xf>
    <xf numFmtId="0" fontId="0" fillId="11" borderId="0" xfId="0" applyFill="1"/>
    <xf numFmtId="0" fontId="0" fillId="11" borderId="0" xfId="0" applyFill="1" applyAlignment="1">
      <alignment horizontal="left" vertical="center" indent="1"/>
    </xf>
    <xf numFmtId="0" fontId="0" fillId="0" borderId="0" xfId="0" applyProtection="1">
      <protection locked="0"/>
    </xf>
    <xf numFmtId="0" fontId="0" fillId="0" borderId="0" xfId="0" applyAlignment="1" applyProtection="1">
      <alignment vertical="center"/>
      <protection locked="0"/>
    </xf>
    <xf numFmtId="0" fontId="10" fillId="12" borderId="0" xfId="0" applyFont="1" applyFill="1" applyProtection="1">
      <protection locked="0"/>
    </xf>
    <xf numFmtId="0" fontId="10" fillId="12" borderId="0" xfId="0" applyFont="1" applyFill="1" applyAlignment="1" applyProtection="1">
      <alignment horizontal="right"/>
      <protection locked="0"/>
    </xf>
    <xf numFmtId="0" fontId="2" fillId="0" borderId="1" xfId="0" applyFont="1" applyBorder="1" applyProtection="1">
      <protection locked="0"/>
    </xf>
    <xf numFmtId="0" fontId="2" fillId="2" borderId="1" xfId="0" applyFont="1" applyFill="1" applyBorder="1" applyProtection="1">
      <protection locked="0"/>
    </xf>
    <xf numFmtId="0" fontId="1" fillId="2" borderId="1" xfId="0" applyFont="1" applyFill="1" applyBorder="1" applyProtection="1">
      <protection locked="0"/>
    </xf>
    <xf numFmtId="0" fontId="10" fillId="7" borderId="0" xfId="0" applyFont="1" applyFill="1" applyAlignment="1">
      <alignment horizontal="center" vertical="center" wrapText="1"/>
    </xf>
    <xf numFmtId="0" fontId="3" fillId="0" borderId="0" xfId="0" applyFont="1" applyAlignment="1">
      <alignment horizontal="center" vertical="center" wrapText="1"/>
    </xf>
    <xf numFmtId="0" fontId="34" fillId="0" borderId="0" xfId="0" applyFont="1" applyAlignment="1">
      <alignment horizontal="center" vertical="center" wrapText="1"/>
    </xf>
    <xf numFmtId="0" fontId="0" fillId="0" borderId="0" xfId="0" applyAlignment="1">
      <alignment horizontal="center"/>
    </xf>
    <xf numFmtId="0" fontId="0" fillId="0" borderId="0" xfId="0" applyAlignment="1" applyProtection="1">
      <alignment horizontal="center"/>
      <protection locked="0"/>
    </xf>
    <xf numFmtId="0" fontId="33" fillId="0" borderId="0" xfId="0" applyFont="1"/>
    <xf numFmtId="0" fontId="26" fillId="0" borderId="0" xfId="0" applyFont="1" applyAlignment="1" applyProtection="1">
      <alignment horizontal="center"/>
      <protection locked="0"/>
    </xf>
    <xf numFmtId="0" fontId="26" fillId="0" borderId="0" xfId="0" applyFont="1" applyAlignment="1">
      <alignment horizontal="center"/>
    </xf>
    <xf numFmtId="0" fontId="3"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0" fillId="0" borderId="0" xfId="0" applyAlignment="1" applyProtection="1">
      <alignment horizontal="right" vertical="center" wrapText="1"/>
      <protection locked="0"/>
    </xf>
    <xf numFmtId="0" fontId="25" fillId="0" borderId="0" xfId="0" applyFont="1" applyAlignment="1">
      <alignment horizontal="center"/>
    </xf>
    <xf numFmtId="0" fontId="33" fillId="0" borderId="0" xfId="0" applyFont="1" applyAlignment="1" applyProtection="1">
      <alignment horizontal="center"/>
      <protection locked="0"/>
    </xf>
    <xf numFmtId="0" fontId="0" fillId="13" borderId="0" xfId="0" applyFill="1" applyAlignment="1">
      <alignment horizontal="right" vertical="center" wrapText="1"/>
    </xf>
    <xf numFmtId="9" fontId="0" fillId="0" borderId="0" xfId="0" applyNumberFormat="1"/>
    <xf numFmtId="0" fontId="0" fillId="13" borderId="0" xfId="0" applyFill="1" applyAlignment="1" applyProtection="1">
      <alignment horizontal="center" vertical="center" wrapText="1"/>
      <protection locked="0"/>
    </xf>
    <xf numFmtId="0" fontId="12" fillId="9" borderId="0" xfId="0" applyFont="1" applyFill="1"/>
    <xf numFmtId="0" fontId="7" fillId="0" borderId="0" xfId="0" applyFont="1" applyAlignment="1">
      <alignment horizontal="left" vertical="center"/>
    </xf>
    <xf numFmtId="0" fontId="7" fillId="6" borderId="0" xfId="0" applyFont="1" applyFill="1" applyAlignment="1">
      <alignment vertical="center"/>
    </xf>
    <xf numFmtId="0" fontId="7" fillId="0" borderId="0" xfId="0" applyFont="1" applyAlignment="1">
      <alignment vertical="center"/>
    </xf>
    <xf numFmtId="0" fontId="35" fillId="0" borderId="0" xfId="1" applyFont="1"/>
    <xf numFmtId="0" fontId="0" fillId="0" borderId="0" xfId="0" applyAlignment="1">
      <alignment horizontal="left"/>
    </xf>
    <xf numFmtId="0" fontId="5" fillId="5" borderId="0" xfId="0" applyFont="1" applyFill="1" applyAlignment="1">
      <alignment horizontal="left" vertical="center"/>
    </xf>
    <xf numFmtId="0" fontId="4" fillId="0" borderId="0" xfId="0" applyFont="1" applyAlignment="1">
      <alignment horizontal="center" vertical="center"/>
    </xf>
    <xf numFmtId="0" fontId="11" fillId="0" borderId="0" xfId="0" applyFont="1" applyAlignment="1">
      <alignment horizontal="center"/>
    </xf>
    <xf numFmtId="0" fontId="21" fillId="10" borderId="0" xfId="0" applyFont="1" applyFill="1" applyAlignment="1">
      <alignment horizontal="left" vertical="center"/>
    </xf>
    <xf numFmtId="0" fontId="0" fillId="4" borderId="0" xfId="0" applyFill="1" applyAlignment="1">
      <alignment horizontal="left" vertical="center" wrapText="1"/>
    </xf>
    <xf numFmtId="0" fontId="15" fillId="0" borderId="0" xfId="0" applyFont="1" applyAlignment="1">
      <alignment horizontal="left" vertical="center" wrapText="1"/>
    </xf>
    <xf numFmtId="0" fontId="7" fillId="0" borderId="0" xfId="0" applyFont="1" applyAlignment="1">
      <alignment horizontal="left" vertical="center" wrapText="1"/>
    </xf>
    <xf numFmtId="0" fontId="18" fillId="9" borderId="5" xfId="0" applyFont="1" applyFill="1" applyBorder="1" applyAlignment="1">
      <alignment horizontal="left"/>
    </xf>
    <xf numFmtId="0" fontId="18" fillId="9" borderId="7" xfId="0" applyFont="1" applyFill="1" applyBorder="1" applyAlignment="1">
      <alignment horizontal="left"/>
    </xf>
    <xf numFmtId="0" fontId="18" fillId="9" borderId="6" xfId="0" applyFont="1" applyFill="1" applyBorder="1" applyAlignment="1">
      <alignment horizontal="left"/>
    </xf>
    <xf numFmtId="0" fontId="12" fillId="9" borderId="0" xfId="0" applyFont="1" applyFill="1" applyAlignment="1">
      <alignment horizontal="left"/>
    </xf>
    <xf numFmtId="0" fontId="13" fillId="0" borderId="0" xfId="0" applyFont="1" applyAlignment="1">
      <alignment horizontal="left"/>
    </xf>
    <xf numFmtId="0" fontId="15" fillId="0" borderId="8" xfId="0" applyFont="1" applyBorder="1" applyAlignment="1">
      <alignment horizontal="left"/>
    </xf>
    <xf numFmtId="0" fontId="22" fillId="0" borderId="0" xfId="0" applyFont="1" applyAlignment="1">
      <alignment horizontal="left"/>
    </xf>
    <xf numFmtId="0" fontId="27" fillId="9" borderId="5" xfId="0" applyFont="1" applyFill="1" applyBorder="1" applyAlignment="1">
      <alignment horizontal="left"/>
    </xf>
    <xf numFmtId="0" fontId="27" fillId="9" borderId="7" xfId="0" applyFont="1" applyFill="1" applyBorder="1" applyAlignment="1">
      <alignment horizontal="left"/>
    </xf>
    <xf numFmtId="0" fontId="27" fillId="9" borderId="6" xfId="0" applyFont="1" applyFill="1" applyBorder="1" applyAlignment="1">
      <alignment horizontal="left"/>
    </xf>
    <xf numFmtId="0" fontId="7" fillId="0" borderId="0" xfId="0" applyFont="1" applyAlignment="1">
      <alignment horizontal="left"/>
    </xf>
    <xf numFmtId="0" fontId="1" fillId="2" borderId="10" xfId="0" applyFont="1" applyFill="1" applyBorder="1" applyAlignment="1">
      <alignment horizontal="left" vertical="top"/>
    </xf>
    <xf numFmtId="0" fontId="1" fillId="2" borderId="0" xfId="0" applyFont="1" applyFill="1" applyAlignment="1">
      <alignment horizontal="left" vertical="top"/>
    </xf>
    <xf numFmtId="0" fontId="17" fillId="0" borderId="0" xfId="0" applyFont="1" applyAlignment="1">
      <alignment horizontal="left" vertical="center" wrapText="1"/>
    </xf>
    <xf numFmtId="0" fontId="20" fillId="0" borderId="0" xfId="0" applyFont="1" applyAlignment="1">
      <alignment horizontal="center" vertical="center"/>
    </xf>
    <xf numFmtId="0" fontId="32" fillId="0" borderId="0" xfId="0" applyFont="1" applyAlignment="1">
      <alignment horizontal="right"/>
    </xf>
    <xf numFmtId="0" fontId="29" fillId="0" borderId="0" xfId="0" applyFont="1" applyAlignment="1">
      <alignment horizontal="center" vertical="center"/>
    </xf>
    <xf numFmtId="0" fontId="30" fillId="0" borderId="0" xfId="0" applyFont="1" applyAlignment="1">
      <alignment horizontal="center"/>
    </xf>
    <xf numFmtId="0" fontId="1" fillId="2" borderId="1" xfId="0" applyFont="1" applyFill="1" applyBorder="1" applyAlignment="1">
      <alignment horizontal="left" vertical="top"/>
    </xf>
    <xf numFmtId="0" fontId="17" fillId="0" borderId="0" xfId="0" applyFont="1" applyAlignment="1">
      <alignment horizontal="left" vertical="center"/>
    </xf>
    <xf numFmtId="0" fontId="15" fillId="0" borderId="0" xfId="0" applyFont="1" applyAlignment="1">
      <alignment horizontal="center"/>
    </xf>
    <xf numFmtId="0" fontId="12" fillId="9" borderId="0" xfId="0" applyFont="1" applyFill="1" applyAlignment="1" applyProtection="1">
      <alignment horizontal="left"/>
      <protection locked="0"/>
    </xf>
    <xf numFmtId="0" fontId="22" fillId="0" borderId="0" xfId="0" applyFont="1" applyAlignment="1" applyProtection="1">
      <alignment horizontal="left" vertical="center"/>
      <protection locked="0"/>
    </xf>
    <xf numFmtId="0" fontId="14" fillId="0" borderId="0" xfId="0" applyFont="1" applyAlignment="1" applyProtection="1">
      <alignment horizontal="left" vertical="center"/>
      <protection locked="0"/>
    </xf>
    <xf numFmtId="0" fontId="17" fillId="0" borderId="0" xfId="0" applyFont="1" applyAlignment="1" applyProtection="1">
      <alignment horizontal="left" vertical="center"/>
      <protection locked="0"/>
    </xf>
  </cellXfs>
  <cellStyles count="3">
    <cellStyle name="Hyperlink" xfId="1" builtinId="8"/>
    <cellStyle name="Normal" xfId="0" builtinId="0"/>
    <cellStyle name="Percent" xfId="2" builtinId="5"/>
  </cellStyles>
  <dxfs count="55">
    <dxf>
      <fill>
        <patternFill>
          <bgColor rgb="FFFFFF99"/>
        </patternFill>
      </fill>
    </dxf>
    <dxf>
      <font>
        <color theme="0"/>
      </font>
      <fill>
        <patternFill patternType="none">
          <bgColor auto="1"/>
        </patternFill>
      </fill>
      <border>
        <vertical/>
        <horizontal/>
      </border>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ont>
        <color theme="0"/>
      </font>
      <fill>
        <patternFill patternType="none">
          <bgColor auto="1"/>
        </patternFill>
      </fill>
      <border>
        <vertical/>
        <horizontal/>
      </border>
    </dxf>
    <dxf>
      <font>
        <color rgb="FF9C0006"/>
      </font>
      <fill>
        <patternFill>
          <bgColor rgb="FFFFC7CE"/>
        </patternFill>
      </fill>
    </dxf>
    <dxf>
      <font>
        <color rgb="FF9C0006"/>
      </font>
      <fill>
        <patternFill>
          <bgColor rgb="FFFFC7CE"/>
        </patternFill>
      </fill>
    </dxf>
    <dxf>
      <fill>
        <patternFill>
          <bgColor rgb="FFFFFF99"/>
        </patternFill>
      </fill>
    </dxf>
    <dxf>
      <fill>
        <patternFill>
          <bgColor rgb="FFFFFF99"/>
        </patternFill>
      </fill>
    </dxf>
    <dxf>
      <fill>
        <patternFill>
          <bgColor rgb="FFFFFF99"/>
        </patternFill>
      </fill>
    </dxf>
    <dxf>
      <fill>
        <patternFill>
          <bgColor rgb="FFFFC7CE"/>
        </patternFill>
      </fill>
    </dxf>
    <dxf>
      <fill>
        <patternFill>
          <bgColor rgb="FFFFFF99"/>
        </patternFill>
      </fill>
    </dxf>
    <dxf>
      <font>
        <color rgb="FF9C0006"/>
      </font>
      <fill>
        <patternFill>
          <bgColor rgb="FFFFC7CE"/>
        </patternFill>
      </fill>
    </dxf>
    <dxf>
      <font>
        <color theme="0"/>
      </font>
      <fill>
        <patternFill patternType="none">
          <bgColor auto="1"/>
        </patternFill>
      </fill>
      <border>
        <vertical/>
        <horizontal/>
      </border>
    </dxf>
    <dxf>
      <font>
        <color rgb="FF9C0006"/>
      </font>
      <fill>
        <patternFill>
          <bgColor rgb="FFFFC7CE"/>
        </patternFill>
      </fill>
    </dxf>
    <dxf>
      <font>
        <color rgb="FF9C0006"/>
      </font>
      <fill>
        <patternFill>
          <bgColor rgb="FFFFC7CE"/>
        </patternFill>
      </fill>
    </dxf>
    <dxf>
      <font>
        <color rgb="FF9C0006"/>
      </font>
      <fill>
        <patternFill patternType="solid">
          <bgColor theme="3" tint="0.79998168889431442"/>
        </patternFill>
      </fill>
    </dxf>
    <dxf>
      <fill>
        <patternFill>
          <bgColor rgb="FFFFC7CE"/>
        </patternFill>
      </fill>
    </dxf>
    <dxf>
      <font>
        <color theme="0"/>
      </font>
      <fill>
        <patternFill patternType="none">
          <bgColor auto="1"/>
        </patternFill>
      </fill>
      <border>
        <left/>
        <right/>
        <top/>
        <bottom/>
        <vertical/>
        <horizontal/>
      </border>
    </dxf>
    <dxf>
      <font>
        <color theme="0"/>
      </font>
      <fill>
        <patternFill patternType="none">
          <bgColor auto="1"/>
        </patternFill>
      </fill>
      <border>
        <left/>
        <right/>
        <top/>
        <bottom/>
        <vertical/>
        <horizontal/>
      </border>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0" formatCode="General"/>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30" formatCode="@"/>
      <fill>
        <patternFill patternType="solid">
          <fgColor indexed="64"/>
          <bgColor theme="0" tint="-4.9989318521683403E-2"/>
        </patternFill>
      </fill>
      <alignment horizontal="right" vertical="center" textRotation="0" wrapText="1" indent="0" justifyLastLine="0" shrinkToFit="0" readingOrder="0"/>
      <protection locked="1" hidden="0"/>
    </dxf>
    <dxf>
      <font>
        <b val="0"/>
        <i val="0"/>
        <strike val="0"/>
        <condense val="0"/>
        <extend val="0"/>
        <outline val="0"/>
        <shadow val="0"/>
        <u val="none"/>
        <vertAlign val="baseline"/>
        <sz val="11"/>
        <color theme="1"/>
        <name val="Calibri"/>
        <scheme val="minor"/>
      </font>
      <fill>
        <patternFill patternType="solid">
          <fgColor indexed="64"/>
          <bgColor theme="0" tint="-4.9989318521683403E-2"/>
        </patternFill>
      </fill>
      <alignment horizontal="center" vertical="center" textRotation="0" wrapText="1"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fill>
        <patternFill patternType="none">
          <fgColor rgb="FF000000"/>
          <bgColor rgb="FFFFFFFF"/>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double">
          <color indexed="64"/>
        </left>
        <right style="double">
          <color indexed="64"/>
        </right>
        <top/>
        <bottom/>
      </border>
      <protection locked="0" hidden="0"/>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rgb="FF000000"/>
        <name val="Calibri"/>
        <scheme val="none"/>
      </font>
      <fill>
        <patternFill patternType="none">
          <fgColor rgb="FF000000"/>
          <bgColor rgb="FFFFFFFF"/>
        </patternFill>
      </fill>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border outline="0">
        <top style="double">
          <color indexed="64"/>
        </top>
        <bottom style="thin">
          <color indexed="64"/>
        </bottom>
      </border>
    </dxf>
    <dxf>
      <font>
        <b val="0"/>
        <i val="0"/>
        <strike val="0"/>
        <condense val="0"/>
        <extend val="0"/>
        <outline val="0"/>
        <shadow val="0"/>
        <u val="none"/>
        <vertAlign val="baseline"/>
        <sz val="11"/>
        <color theme="1"/>
        <name val="Calibri"/>
        <scheme val="minor"/>
      </font>
      <fill>
        <patternFill patternType="none">
          <fgColor indexed="64"/>
          <bgColor indexed="65"/>
        </patternFill>
      </fill>
    </dxf>
    <dxf>
      <border outline="0">
        <bottom style="double">
          <color indexed="64"/>
        </bottom>
      </border>
    </dxf>
    <dxf>
      <font>
        <b/>
        <i val="0"/>
        <strike val="0"/>
        <condense val="0"/>
        <extend val="0"/>
        <outline val="0"/>
        <shadow val="0"/>
        <u val="none"/>
        <vertAlign val="baseline"/>
        <sz val="11"/>
        <color theme="1"/>
        <name val="Calibri"/>
        <scheme val="minor"/>
      </font>
      <fill>
        <patternFill patternType="none">
          <fgColor indexed="64"/>
          <bgColor indexed="65"/>
        </patternFill>
      </fill>
      <alignment horizontal="center" vertical="center" textRotation="0" wrapText="1" indent="0" justifyLastLine="0" shrinkToFit="0" readingOrder="0"/>
      <border diagonalUp="0" diagonalDown="0" outline="0">
        <left style="double">
          <color indexed="64"/>
        </left>
        <right style="double">
          <color indexed="64"/>
        </right>
        <top/>
        <bottom/>
      </border>
    </dxf>
  </dxfs>
  <tableStyles count="0" defaultTableStyle="TableStyleMedium2" defaultPivotStyle="PivotStyleLight16"/>
  <colors>
    <mruColors>
      <color rgb="FFFFFF99"/>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289214</xdr:colOff>
      <xdr:row>0</xdr:row>
      <xdr:rowOff>701040</xdr:rowOff>
    </xdr:to>
    <xdr:pic>
      <xdr:nvPicPr>
        <xdr:cNvPr id="3" name="Picture 2">
          <a:extLst>
            <a:ext uri="{FF2B5EF4-FFF2-40B4-BE49-F238E27FC236}">
              <a16:creationId xmlns:a16="http://schemas.microsoft.com/office/drawing/2014/main" id="{52342C82-B3BB-47AA-8907-1500E6BF6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 y="19050"/>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7</xdr:row>
      <xdr:rowOff>19050</xdr:rowOff>
    </xdr:from>
    <xdr:to>
      <xdr:col>0</xdr:col>
      <xdr:colOff>2009353</xdr:colOff>
      <xdr:row>9</xdr:row>
      <xdr:rowOff>30500</xdr:rowOff>
    </xdr:to>
    <xdr:pic>
      <xdr:nvPicPr>
        <xdr:cNvPr id="3" name="Picture 5">
          <a:extLst>
            <a:ext uri="{FF2B5EF4-FFF2-40B4-BE49-F238E27FC236}">
              <a16:creationId xmlns:a16="http://schemas.microsoft.com/office/drawing/2014/main" id="{CF880CC8-FC2B-4968-9B80-40CFDF50C28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0" y="1400175"/>
          <a:ext cx="2009353" cy="41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19050</xdr:colOff>
      <xdr:row>7</xdr:row>
      <xdr:rowOff>19050</xdr:rowOff>
    </xdr:from>
    <xdr:to>
      <xdr:col>1</xdr:col>
      <xdr:colOff>1508414</xdr:colOff>
      <xdr:row>10</xdr:row>
      <xdr:rowOff>114300</xdr:rowOff>
    </xdr:to>
    <xdr:pic>
      <xdr:nvPicPr>
        <xdr:cNvPr id="3" name="Picture 2">
          <a:extLst>
            <a:ext uri="{FF2B5EF4-FFF2-40B4-BE49-F238E27FC236}">
              <a16:creationId xmlns:a16="http://schemas.microsoft.com/office/drawing/2014/main" id="{DE1D6DAB-035D-4F81-A333-3E7523145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209675"/>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0</xdr:colOff>
      <xdr:row>0</xdr:row>
      <xdr:rowOff>0</xdr:rowOff>
    </xdr:from>
    <xdr:ext cx="184731" cy="264560"/>
    <xdr:sp macro="" textlink="">
      <xdr:nvSpPr>
        <xdr:cNvPr id="3" name="TextBox 2">
          <a:extLst>
            <a:ext uri="{FF2B5EF4-FFF2-40B4-BE49-F238E27FC236}">
              <a16:creationId xmlns:a16="http://schemas.microsoft.com/office/drawing/2014/main" id="{34C09A76-9B8A-4D1C-9022-5A721552E6D4}"/>
            </a:ext>
          </a:extLst>
        </xdr:cNvPr>
        <xdr:cNvSpPr txBox="1"/>
      </xdr:nvSpPr>
      <xdr:spPr>
        <a:xfrm>
          <a:off x="56483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oneCellAnchor>
    <xdr:from>
      <xdr:col>8</xdr:col>
      <xdr:colOff>0</xdr:colOff>
      <xdr:row>0</xdr:row>
      <xdr:rowOff>0</xdr:rowOff>
    </xdr:from>
    <xdr:ext cx="184731" cy="264560"/>
    <xdr:sp macro="" textlink="">
      <xdr:nvSpPr>
        <xdr:cNvPr id="4" name="TextBox 3">
          <a:extLst>
            <a:ext uri="{FF2B5EF4-FFF2-40B4-BE49-F238E27FC236}">
              <a16:creationId xmlns:a16="http://schemas.microsoft.com/office/drawing/2014/main" id="{5A9F9E97-BFB4-439E-8687-C03C9DF612FA}"/>
            </a:ext>
          </a:extLst>
        </xdr:cNvPr>
        <xdr:cNvSpPr txBox="1"/>
      </xdr:nvSpPr>
      <xdr:spPr>
        <a:xfrm>
          <a:off x="4429125" y="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twoCellAnchor editAs="oneCell">
    <xdr:from>
      <xdr:col>1</xdr:col>
      <xdr:colOff>19050</xdr:colOff>
      <xdr:row>7</xdr:row>
      <xdr:rowOff>19050</xdr:rowOff>
    </xdr:from>
    <xdr:to>
      <xdr:col>1</xdr:col>
      <xdr:colOff>1506509</xdr:colOff>
      <xdr:row>10</xdr:row>
      <xdr:rowOff>114300</xdr:rowOff>
    </xdr:to>
    <xdr:pic>
      <xdr:nvPicPr>
        <xdr:cNvPr id="5" name="Picture 4">
          <a:extLst>
            <a:ext uri="{FF2B5EF4-FFF2-40B4-BE49-F238E27FC236}">
              <a16:creationId xmlns:a16="http://schemas.microsoft.com/office/drawing/2014/main" id="{A0121FBA-5FBD-45CC-BD8F-882A1B02D3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1209675"/>
          <a:ext cx="1493174" cy="685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26" displayName="Table226" ref="A63:F79" totalsRowShown="0" headerRowDxfId="54" dataDxfId="52" headerRowBorderDxfId="53" tableBorderDxfId="51">
  <tableColumns count="6">
    <tableColumn id="5" xr3:uid="{12D40504-4BD0-40C3-9CF4-EA340070FA50}" name="Tube Name" dataDxfId="50"/>
    <tableColumn id="1" xr3:uid="{00000000-0010-0000-0300-000001000000}" name="Sample ID*" dataDxfId="49"/>
    <tableColumn id="6" xr3:uid="{00000000-0010-0000-0300-000006000000}" name="Index 1 (i7)*_x000a_Nucleotide Sequence" dataDxfId="48"/>
    <tableColumn id="7" xr3:uid="{00000000-0010-0000-0300-000007000000}" name="Index 2 (i5)_x000a_Nucleotide Sequence" dataDxfId="47"/>
    <tableColumn id="2" xr3:uid="{00000000-0010-0000-0300-000002000000}" name="Description" dataDxfId="46"/>
    <tableColumn id="4" xr3:uid="{E2DE5B48-C1AB-4443-AB9B-E5751CBB48B4}" name="Lane" dataDxfId="45"/>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A32D0A9-CC68-4E61-B3CD-63F61FED7AD9}" name="Table2262" displayName="Table2262" ref="A56:G72" totalsRowShown="0" headerRowDxfId="44" dataDxfId="43">
  <tableColumns count="7">
    <tableColumn id="5" xr3:uid="{1B77DA38-498A-4568-A202-B577CE3B4324}" name="#" dataDxfId="42"/>
    <tableColumn id="1" xr3:uid="{37B73C0C-B2DF-4D3E-84C3-0AAAAF6B7D9F}" name="Sample Name*" dataDxfId="41"/>
    <tableColumn id="6" xr3:uid="{47025412-F94D-4834-8795-539768838287}" name="Index 1 (i7)_x000a_Nucleotide Sequence" dataDxfId="40"/>
    <tableColumn id="7" xr3:uid="{0EA1C337-72FF-4642-B33A-2E5AF1DE75E3}" name="Index 2 (i5)_x000a_Nucleotide Sequence" dataDxfId="39"/>
    <tableColumn id="9" xr3:uid="{6D081B48-E2F4-4F53-8C79-78BE7F335F94}" name="Concentration (nM)*" dataDxfId="38"/>
    <tableColumn id="8" xr3:uid="{0C2D7CAA-5727-418A-BD39-ED0A08D7C5F2}" name="Volume*" dataDxfId="37"/>
    <tableColumn id="2" xr3:uid="{6664A987-1DE6-47CA-AF2C-035B5EA16EB2}" name="Target Pooling Ratio" dataDxfId="36"/>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1E38BCA-492D-4ACF-AD6F-A7C1B6C46A8E}" name="Table25" displayName="Table25" ref="A69:H165" totalsRowShown="0" headerRowDxfId="35" dataDxfId="34">
  <tableColumns count="8">
    <tableColumn id="7" xr3:uid="{695351C3-F259-4A14-BABD-8A34999B795C}" name="#" dataDxfId="33"/>
    <tableColumn id="1" xr3:uid="{3F3D278C-0DFB-47F3-99CB-7014155404FE}" name="Well" dataDxfId="32"/>
    <tableColumn id="2" xr3:uid="{9CB32D38-B66F-4AE2-8458-51702D396200}" name="Sample Name" dataDxfId="31">
      <calculatedColumnFormula>IF(INDEX($B$59:$M$66,MATCH(LEFT(Table25[[#This Row],[Well]],1),$A$59:$A$66,0),MID(Table25[[#This Row],[Well]],2,2))="","",INDEX($B$59:$M$66,MATCH(LEFT(Table25[[#This Row],[Well]],1),$A$59:$A$66,0),MID(Table25[[#This Row],[Well]],2,2)))</calculatedColumnFormula>
    </tableColumn>
    <tableColumn id="10" xr3:uid="{E727888C-5F77-4E8F-B9F2-C0D7737081E5}" name="Index 1 (i7)_x000a_Nucleotide Sequence" dataDxfId="30"/>
    <tableColumn id="9" xr3:uid="{E2EB3F95-3A02-4F69-A28B-2F2BDBA4E88C}" name="Index 2 (i5)_x000a_Nucleotide Sequence" dataDxfId="29"/>
    <tableColumn id="3" xr3:uid="{696E4C57-1589-43CC-A30B-1ADA3C91EA66}" name="Concentration (nM)*" dataDxfId="28"/>
    <tableColumn id="4" xr3:uid="{B1B1B1B2-56CE-4849-8D51-59C1F4AC161F}" name="Volume*" dataDxfId="27"/>
    <tableColumn id="5" xr3:uid="{2D7CDC0C-103B-4935-B22A-2C44EFF9FE3A}" name="Target Pooling Ratio" dataDxfId="26"/>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samples@seqmatic.com" TargetMode="Externa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samples@seqmatic.com" TargetMode="External"/><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mailto:samples@seqmatic.com" TargetMode="Externa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5B48-7524-475A-B8CB-7D5C1FFBB056}">
  <sheetPr>
    <tabColor theme="4" tint="0.39997558519241921"/>
    <pageSetUpPr fitToPage="1"/>
  </sheetPr>
  <dimension ref="A1:L41"/>
  <sheetViews>
    <sheetView tabSelected="1" zoomScaleNormal="100" workbookViewId="0">
      <selection activeCell="A2" sqref="A2:L2"/>
    </sheetView>
  </sheetViews>
  <sheetFormatPr defaultRowHeight="14.4" x14ac:dyDescent="0.3"/>
  <cols>
    <col min="9" max="9" width="14.109375" bestFit="1" customWidth="1"/>
    <col min="10" max="11" width="11" bestFit="1" customWidth="1"/>
  </cols>
  <sheetData>
    <row r="1" spans="1:12" ht="60" customHeight="1" x14ac:dyDescent="0.3"/>
    <row r="2" spans="1:12" ht="31.2" x14ac:dyDescent="0.3">
      <c r="A2" s="83" t="s">
        <v>236</v>
      </c>
      <c r="B2" s="83"/>
      <c r="C2" s="83"/>
      <c r="D2" s="83"/>
      <c r="E2" s="83"/>
      <c r="F2" s="83"/>
      <c r="G2" s="83"/>
      <c r="H2" s="83"/>
      <c r="I2" s="83"/>
      <c r="J2" s="83"/>
      <c r="K2" s="83"/>
      <c r="L2" s="83"/>
    </row>
    <row r="4" spans="1:12" ht="18" x14ac:dyDescent="0.3">
      <c r="A4" s="22" t="s">
        <v>93</v>
      </c>
      <c r="B4" s="5"/>
      <c r="C4" s="5"/>
      <c r="D4" s="5"/>
      <c r="E4" s="5"/>
      <c r="F4" s="5"/>
      <c r="G4" s="5"/>
      <c r="H4" s="5"/>
      <c r="I4" s="5"/>
      <c r="J4" s="5"/>
      <c r="K4" s="5"/>
      <c r="L4" s="5"/>
    </row>
    <row r="5" spans="1:12" s="10" customFormat="1" ht="18" x14ac:dyDescent="0.35">
      <c r="A5" s="22" t="s">
        <v>84</v>
      </c>
      <c r="B5" s="9"/>
      <c r="C5" s="9"/>
      <c r="D5" s="9"/>
      <c r="E5" s="9"/>
      <c r="F5" s="9"/>
      <c r="G5" s="9"/>
      <c r="H5" s="9"/>
      <c r="I5" s="9"/>
      <c r="J5" s="9"/>
      <c r="K5" s="9"/>
      <c r="L5" s="9"/>
    </row>
    <row r="6" spans="1:12" s="10" customFormat="1" ht="18" x14ac:dyDescent="0.35">
      <c r="A6" s="22" t="s">
        <v>82</v>
      </c>
      <c r="B6" s="9"/>
      <c r="C6" s="9"/>
      <c r="D6" s="9"/>
      <c r="E6" s="9"/>
      <c r="F6" s="9"/>
      <c r="G6" s="9"/>
      <c r="H6" s="9"/>
      <c r="I6" s="9"/>
      <c r="J6" s="9"/>
      <c r="K6" s="9"/>
      <c r="L6" s="9"/>
    </row>
    <row r="7" spans="1:12" s="10" customFormat="1" ht="18" x14ac:dyDescent="0.35">
      <c r="A7" s="34" t="s">
        <v>237</v>
      </c>
      <c r="B7" s="9"/>
      <c r="C7" s="9"/>
      <c r="D7" s="9"/>
      <c r="E7" s="9"/>
      <c r="F7" s="9"/>
      <c r="G7" s="9"/>
      <c r="H7" s="9"/>
      <c r="I7" s="9"/>
      <c r="J7" s="9"/>
      <c r="K7" s="9"/>
      <c r="L7" s="9"/>
    </row>
    <row r="8" spans="1:12" x14ac:dyDescent="0.3">
      <c r="A8" s="6"/>
      <c r="B8" s="6"/>
      <c r="C8" s="6"/>
      <c r="D8" s="6"/>
      <c r="E8" s="6"/>
      <c r="F8" s="6"/>
      <c r="G8" s="6"/>
      <c r="H8" s="6"/>
      <c r="I8" s="6"/>
      <c r="J8" s="6"/>
      <c r="K8" s="6"/>
      <c r="L8" s="6"/>
    </row>
    <row r="9" spans="1:12" ht="18" x14ac:dyDescent="0.3">
      <c r="A9" s="35" t="s">
        <v>5</v>
      </c>
      <c r="B9" s="7"/>
      <c r="C9" s="7"/>
      <c r="D9" s="7"/>
      <c r="E9" s="7"/>
      <c r="F9" s="7"/>
      <c r="G9" s="7"/>
      <c r="H9" s="7"/>
      <c r="I9" s="7"/>
      <c r="J9" s="7"/>
      <c r="K9" s="7"/>
      <c r="L9" s="7"/>
    </row>
    <row r="10" spans="1:12" x14ac:dyDescent="0.3">
      <c r="A10" s="36" t="s">
        <v>230</v>
      </c>
      <c r="B10" s="7"/>
      <c r="C10" s="7"/>
      <c r="D10" s="7"/>
      <c r="E10" s="7"/>
      <c r="F10" s="7"/>
      <c r="G10" s="7"/>
      <c r="H10" s="7"/>
      <c r="I10" s="7"/>
      <c r="J10" s="7"/>
      <c r="K10" s="7"/>
      <c r="L10" s="7"/>
    </row>
    <row r="11" spans="1:12" x14ac:dyDescent="0.3">
      <c r="A11" s="7"/>
      <c r="B11" s="36" t="s">
        <v>61</v>
      </c>
      <c r="C11" s="7"/>
      <c r="D11" s="7"/>
      <c r="E11" s="7"/>
      <c r="F11" s="7"/>
      <c r="G11" s="7"/>
      <c r="H11" s="7"/>
      <c r="I11" s="7"/>
      <c r="J11" s="7"/>
      <c r="K11" s="7"/>
      <c r="L11" s="7"/>
    </row>
    <row r="12" spans="1:12" x14ac:dyDescent="0.3">
      <c r="A12" s="36" t="s">
        <v>228</v>
      </c>
      <c r="B12" s="7"/>
      <c r="C12" s="7"/>
      <c r="D12" s="7"/>
      <c r="E12" s="7"/>
      <c r="F12" s="7"/>
      <c r="G12" s="7"/>
      <c r="H12" s="7"/>
      <c r="I12" s="7"/>
      <c r="J12" s="7"/>
      <c r="K12" s="7"/>
      <c r="L12" s="7"/>
    </row>
    <row r="13" spans="1:12" x14ac:dyDescent="0.3">
      <c r="A13" s="7"/>
      <c r="B13" s="36" t="s">
        <v>231</v>
      </c>
      <c r="C13" s="7"/>
      <c r="D13" s="7"/>
      <c r="E13" s="7"/>
      <c r="F13" s="7"/>
      <c r="G13" s="7"/>
      <c r="H13" s="7"/>
      <c r="I13" s="7"/>
      <c r="J13" s="7"/>
      <c r="K13" s="7"/>
      <c r="L13" s="7"/>
    </row>
    <row r="14" spans="1:12" x14ac:dyDescent="0.3">
      <c r="A14" s="36" t="s">
        <v>229</v>
      </c>
      <c r="B14" s="7"/>
      <c r="C14" s="7"/>
      <c r="D14" s="7"/>
      <c r="E14" s="7"/>
      <c r="F14" s="7"/>
      <c r="G14" s="7"/>
      <c r="H14" s="7"/>
      <c r="I14" s="7"/>
      <c r="J14" s="7"/>
      <c r="K14" s="7"/>
      <c r="L14" s="7"/>
    </row>
    <row r="15" spans="1:12" x14ac:dyDescent="0.3">
      <c r="A15" s="36" t="s">
        <v>227</v>
      </c>
      <c r="B15" s="7"/>
      <c r="C15" s="7"/>
      <c r="D15" s="7"/>
      <c r="E15" s="7"/>
      <c r="F15" s="7"/>
      <c r="G15" s="7"/>
      <c r="H15" s="7"/>
      <c r="I15" s="7"/>
      <c r="J15" s="7"/>
      <c r="K15" s="7"/>
      <c r="L15" s="7"/>
    </row>
    <row r="16" spans="1:12" x14ac:dyDescent="0.3">
      <c r="A16" s="6"/>
      <c r="B16" s="6"/>
      <c r="C16" s="6"/>
      <c r="D16" s="6"/>
      <c r="E16" s="6"/>
      <c r="F16" s="6"/>
      <c r="G16" s="6"/>
      <c r="H16" s="6"/>
      <c r="I16" s="6"/>
      <c r="J16" s="6"/>
      <c r="K16" s="6"/>
      <c r="L16" s="6"/>
    </row>
    <row r="17" spans="1:12" ht="18" x14ac:dyDescent="0.3">
      <c r="A17" s="11" t="s">
        <v>6</v>
      </c>
      <c r="B17" s="12"/>
      <c r="C17" s="12"/>
      <c r="D17" s="12"/>
      <c r="E17" s="12"/>
      <c r="F17" s="12"/>
      <c r="G17" s="12"/>
      <c r="H17" s="12"/>
      <c r="I17" s="12"/>
      <c r="J17" s="12"/>
      <c r="K17" s="12"/>
      <c r="L17" s="12"/>
    </row>
    <row r="18" spans="1:12" s="3" customFormat="1" ht="14.4" customHeight="1" x14ac:dyDescent="0.3">
      <c r="A18" s="78" t="s">
        <v>277</v>
      </c>
      <c r="B18" s="78"/>
      <c r="C18" s="78"/>
      <c r="D18" s="13" t="s">
        <v>232</v>
      </c>
      <c r="E18" s="14"/>
      <c r="F18" s="14"/>
      <c r="G18" s="14"/>
      <c r="H18" s="14"/>
      <c r="I18" s="14"/>
      <c r="J18" s="14"/>
      <c r="K18" s="14"/>
      <c r="L18" s="14"/>
    </row>
    <row r="19" spans="1:12" s="3" customFormat="1" x14ac:dyDescent="0.3">
      <c r="A19" s="78" t="s">
        <v>278</v>
      </c>
      <c r="B19" s="78"/>
      <c r="C19" s="78"/>
      <c r="D19" s="13" t="s">
        <v>7</v>
      </c>
      <c r="E19" s="14"/>
      <c r="F19" s="14"/>
      <c r="G19" s="14"/>
      <c r="H19" s="14"/>
      <c r="I19" s="14"/>
      <c r="J19" s="14"/>
      <c r="K19" s="14"/>
      <c r="L19" s="14"/>
    </row>
    <row r="20" spans="1:12" s="3" customFormat="1" x14ac:dyDescent="0.3">
      <c r="A20" s="78" t="s">
        <v>279</v>
      </c>
      <c r="B20" s="78"/>
      <c r="C20" s="78"/>
      <c r="D20" s="13" t="s">
        <v>8</v>
      </c>
      <c r="E20" s="14"/>
      <c r="F20" s="14"/>
      <c r="G20" s="14"/>
      <c r="H20" s="14"/>
      <c r="I20" s="14"/>
      <c r="J20" s="14"/>
      <c r="K20" s="14"/>
      <c r="L20" s="14"/>
    </row>
    <row r="22" spans="1:12" x14ac:dyDescent="0.3">
      <c r="A22" s="84" t="s">
        <v>4</v>
      </c>
      <c r="B22" s="84"/>
      <c r="C22" s="84"/>
      <c r="D22" s="84"/>
      <c r="E22" s="84"/>
      <c r="F22" s="84"/>
      <c r="G22" s="84"/>
      <c r="H22" s="84"/>
      <c r="I22" s="84"/>
      <c r="J22" s="84"/>
      <c r="K22" s="84"/>
      <c r="L22" s="84"/>
    </row>
    <row r="23" spans="1:12" x14ac:dyDescent="0.3">
      <c r="A23" s="84"/>
      <c r="B23" s="84"/>
      <c r="C23" s="84"/>
      <c r="D23" s="84"/>
      <c r="E23" s="84"/>
      <c r="F23" s="84"/>
      <c r="G23" s="84"/>
      <c r="H23" s="84"/>
      <c r="I23" s="84"/>
      <c r="J23" s="84"/>
      <c r="K23" s="84"/>
      <c r="L23" s="84"/>
    </row>
    <row r="24" spans="1:12" x14ac:dyDescent="0.3">
      <c r="A24" s="85" t="s">
        <v>20</v>
      </c>
      <c r="B24" s="85"/>
      <c r="C24" s="85"/>
      <c r="D24" s="85"/>
      <c r="E24" s="85"/>
      <c r="F24" s="85"/>
      <c r="G24" s="85"/>
      <c r="H24" s="85"/>
      <c r="I24" s="85"/>
      <c r="J24" s="85"/>
      <c r="K24" s="85"/>
      <c r="L24" s="85"/>
    </row>
    <row r="25" spans="1:12" x14ac:dyDescent="0.3">
      <c r="A25" s="27"/>
      <c r="B25" s="27"/>
      <c r="C25" s="27"/>
      <c r="D25" s="27"/>
      <c r="E25" s="27"/>
      <c r="F25" s="27"/>
      <c r="G25" s="27"/>
      <c r="H25" s="27"/>
      <c r="I25" s="27"/>
      <c r="J25" s="27"/>
      <c r="K25" s="27"/>
      <c r="L25" s="27"/>
    </row>
    <row r="26" spans="1:12" ht="18" x14ac:dyDescent="0.3">
      <c r="A26" s="49" t="s">
        <v>233</v>
      </c>
      <c r="B26" s="50"/>
      <c r="C26" s="50"/>
      <c r="D26" s="50"/>
      <c r="E26" s="50"/>
      <c r="F26" s="50"/>
      <c r="G26" s="50"/>
      <c r="H26" s="50"/>
      <c r="I26" s="50"/>
      <c r="J26" s="50"/>
      <c r="K26" s="50"/>
      <c r="L26" s="50"/>
    </row>
    <row r="27" spans="1:12" x14ac:dyDescent="0.3">
      <c r="A27" s="51" t="s">
        <v>108</v>
      </c>
      <c r="B27" s="50"/>
      <c r="C27" s="50"/>
      <c r="D27" s="50"/>
      <c r="E27" s="50"/>
      <c r="F27" s="50"/>
      <c r="G27" s="50"/>
      <c r="H27" s="50"/>
      <c r="I27" s="50"/>
      <c r="J27" s="50"/>
      <c r="K27" s="50"/>
      <c r="L27" s="50"/>
    </row>
    <row r="28" spans="1:12" x14ac:dyDescent="0.3">
      <c r="A28" s="51" t="s">
        <v>109</v>
      </c>
      <c r="B28" s="50"/>
      <c r="C28" s="50"/>
      <c r="D28" s="50"/>
      <c r="E28" s="50"/>
      <c r="F28" s="50"/>
      <c r="G28" s="50"/>
      <c r="H28" s="50"/>
      <c r="I28" s="50"/>
      <c r="J28" s="50"/>
      <c r="K28" s="50"/>
      <c r="L28" s="50"/>
    </row>
    <row r="29" spans="1:12" x14ac:dyDescent="0.3">
      <c r="A29" s="51" t="s">
        <v>16</v>
      </c>
      <c r="B29" s="50"/>
      <c r="C29" s="50"/>
      <c r="D29" s="50"/>
      <c r="E29" s="50"/>
      <c r="F29" s="50"/>
      <c r="G29" s="50"/>
      <c r="H29" s="50"/>
      <c r="I29" s="50"/>
      <c r="J29" s="50"/>
      <c r="K29" s="50"/>
      <c r="L29" s="50"/>
    </row>
    <row r="30" spans="1:12" x14ac:dyDescent="0.3">
      <c r="A30" s="51" t="s">
        <v>110</v>
      </c>
      <c r="B30" s="50"/>
      <c r="C30" s="50"/>
      <c r="D30" s="50"/>
      <c r="E30" s="50"/>
      <c r="F30" s="50"/>
      <c r="G30" s="50"/>
      <c r="H30" s="50"/>
      <c r="I30" s="50"/>
      <c r="J30" s="50"/>
      <c r="K30" s="50"/>
      <c r="L30" s="50"/>
    </row>
    <row r="31" spans="1:12" x14ac:dyDescent="0.3">
      <c r="A31" s="51" t="s">
        <v>234</v>
      </c>
      <c r="B31" s="50"/>
      <c r="C31" s="50"/>
      <c r="D31" s="50"/>
      <c r="E31" s="50"/>
      <c r="F31" s="50"/>
      <c r="G31" s="50"/>
      <c r="H31" s="50"/>
      <c r="I31" s="50"/>
      <c r="J31" s="50"/>
      <c r="K31" s="50"/>
      <c r="L31" s="50"/>
    </row>
    <row r="32" spans="1:12" x14ac:dyDescent="0.3">
      <c r="A32" s="4"/>
    </row>
    <row r="33" spans="1:12" x14ac:dyDescent="0.3">
      <c r="A33" s="84" t="s">
        <v>19</v>
      </c>
      <c r="B33" s="84"/>
      <c r="C33" s="84"/>
      <c r="D33" s="84"/>
      <c r="E33" s="84"/>
      <c r="F33" s="84"/>
      <c r="G33" s="84"/>
      <c r="H33" s="84"/>
      <c r="I33" s="84"/>
      <c r="J33" s="84"/>
      <c r="K33" s="84"/>
      <c r="L33" s="84"/>
    </row>
    <row r="34" spans="1:12" x14ac:dyDescent="0.3">
      <c r="A34" s="84"/>
      <c r="B34" s="84"/>
      <c r="C34" s="84"/>
      <c r="D34" s="84"/>
      <c r="E34" s="84"/>
      <c r="F34" s="84"/>
      <c r="G34" s="84"/>
      <c r="H34" s="84"/>
      <c r="I34" s="84"/>
      <c r="J34" s="84"/>
      <c r="K34" s="84"/>
      <c r="L34" s="84"/>
    </row>
    <row r="35" spans="1:12" ht="75" customHeight="1" x14ac:dyDescent="0.3">
      <c r="A35" s="86" t="s">
        <v>235</v>
      </c>
      <c r="B35" s="86"/>
      <c r="C35" s="86"/>
      <c r="D35" s="86"/>
      <c r="E35" s="86"/>
      <c r="F35" s="86"/>
      <c r="G35" s="86"/>
      <c r="H35" s="86"/>
      <c r="I35" s="86"/>
      <c r="J35" s="86"/>
      <c r="K35" s="86"/>
      <c r="L35" s="86"/>
    </row>
    <row r="37" spans="1:12" ht="18" x14ac:dyDescent="0.3">
      <c r="A37" s="82" t="s">
        <v>1</v>
      </c>
      <c r="B37" s="82"/>
      <c r="C37" s="82"/>
      <c r="D37" s="82"/>
      <c r="E37" s="82"/>
      <c r="F37" s="82"/>
      <c r="G37" s="82"/>
      <c r="H37" s="82"/>
      <c r="I37" s="82"/>
      <c r="J37" s="82"/>
      <c r="K37" s="82"/>
      <c r="L37" s="8"/>
    </row>
    <row r="38" spans="1:12" x14ac:dyDescent="0.3">
      <c r="A38" s="8" t="s">
        <v>18</v>
      </c>
      <c r="B38" s="8"/>
      <c r="C38" s="8"/>
      <c r="D38" s="8"/>
      <c r="E38" s="8"/>
      <c r="F38" s="8"/>
      <c r="G38" s="8"/>
      <c r="H38" s="8"/>
      <c r="I38" s="8"/>
      <c r="J38" s="8"/>
      <c r="K38" s="8"/>
      <c r="L38" s="8"/>
    </row>
    <row r="39" spans="1:12" x14ac:dyDescent="0.3">
      <c r="A39" s="8" t="s">
        <v>2</v>
      </c>
      <c r="B39" s="8"/>
      <c r="C39" s="8"/>
      <c r="D39" s="8"/>
      <c r="E39" s="8"/>
      <c r="F39" s="8"/>
      <c r="G39" s="8"/>
      <c r="H39" s="8"/>
      <c r="I39" s="8"/>
      <c r="J39" s="8"/>
      <c r="K39" s="8"/>
      <c r="L39" s="8"/>
    </row>
    <row r="41" spans="1:12" x14ac:dyDescent="0.3">
      <c r="A41" s="81" t="s">
        <v>284</v>
      </c>
      <c r="B41" s="81"/>
      <c r="C41" s="81"/>
      <c r="D41" s="81"/>
      <c r="E41" s="81"/>
      <c r="F41" s="81"/>
      <c r="G41" s="81"/>
      <c r="H41" s="81"/>
      <c r="I41" s="81"/>
      <c r="J41" s="81"/>
      <c r="K41" s="81"/>
      <c r="L41" s="81"/>
    </row>
  </sheetData>
  <mergeCells count="7">
    <mergeCell ref="A41:L41"/>
    <mergeCell ref="A37:K37"/>
    <mergeCell ref="A2:L2"/>
    <mergeCell ref="A22:L23"/>
    <mergeCell ref="A24:L24"/>
    <mergeCell ref="A33:L34"/>
    <mergeCell ref="A35:L35"/>
  </mergeCells>
  <pageMargins left="0.7" right="0.7" top="0.75" bottom="0.75" header="0.3" footer="0.3"/>
  <pageSetup scale="7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6" tint="0.59999389629810485"/>
    <pageSetUpPr fitToPage="1"/>
  </sheetPr>
  <dimension ref="A1:F79"/>
  <sheetViews>
    <sheetView zoomScaleNormal="100" workbookViewId="0">
      <selection activeCell="A32" sqref="A32"/>
    </sheetView>
  </sheetViews>
  <sheetFormatPr defaultRowHeight="14.4" x14ac:dyDescent="0.3"/>
  <cols>
    <col min="1" max="1" width="35.6640625" customWidth="1"/>
    <col min="2" max="5" width="24.33203125" customWidth="1"/>
  </cols>
  <sheetData>
    <row r="1" spans="1:5" ht="15.6" x14ac:dyDescent="0.3">
      <c r="A1" s="23" t="s">
        <v>3</v>
      </c>
      <c r="B1" s="23"/>
      <c r="C1" s="23"/>
      <c r="D1" s="23"/>
    </row>
    <row r="2" spans="1:5" ht="15.6" x14ac:dyDescent="0.3">
      <c r="A2" s="102" t="s">
        <v>21</v>
      </c>
      <c r="B2" s="102"/>
      <c r="C2" s="102"/>
      <c r="D2" s="102"/>
    </row>
    <row r="3" spans="1:5" ht="15.6" x14ac:dyDescent="0.3">
      <c r="A3" s="24" t="s">
        <v>84</v>
      </c>
      <c r="B3" s="24"/>
      <c r="C3" s="24"/>
      <c r="D3" s="24"/>
    </row>
    <row r="4" spans="1:5" ht="15.6" x14ac:dyDescent="0.3">
      <c r="A4" s="102" t="s">
        <v>82</v>
      </c>
      <c r="B4" s="102"/>
      <c r="C4" s="102"/>
      <c r="D4" s="102"/>
    </row>
    <row r="5" spans="1:5" ht="15.6" x14ac:dyDescent="0.3">
      <c r="A5" s="102" t="s">
        <v>83</v>
      </c>
      <c r="B5" s="102"/>
      <c r="C5" s="102"/>
      <c r="D5" s="102"/>
    </row>
    <row r="6" spans="1:5" x14ac:dyDescent="0.3">
      <c r="A6" s="81" t="e">
        <f>#REF!</f>
        <v>#REF!</v>
      </c>
      <c r="B6" s="81"/>
      <c r="C6" s="81"/>
      <c r="D6" s="81"/>
    </row>
    <row r="8" spans="1:5" s="25" customFormat="1" ht="15.6" x14ac:dyDescent="0.3">
      <c r="B8" s="32" t="s">
        <v>17</v>
      </c>
      <c r="C8" s="24" t="s">
        <v>22</v>
      </c>
      <c r="D8" s="23" t="s">
        <v>25</v>
      </c>
    </row>
    <row r="9" spans="1:5" s="25" customFormat="1" ht="15.6" x14ac:dyDescent="0.3">
      <c r="B9" s="23"/>
      <c r="C9" s="24" t="s">
        <v>23</v>
      </c>
      <c r="D9" s="29" t="s">
        <v>26</v>
      </c>
    </row>
    <row r="10" spans="1:5" s="25" customFormat="1" ht="15.6" x14ac:dyDescent="0.3">
      <c r="B10" s="23"/>
      <c r="C10" s="24" t="s">
        <v>24</v>
      </c>
    </row>
    <row r="11" spans="1:5" s="25" customFormat="1" ht="15.75" customHeight="1" x14ac:dyDescent="0.3">
      <c r="A11" s="103" t="str">
        <f>IF(AND(B21="HiSeq",B17="Express"),"ERROR: HiSeq EXPRESS IS NOT AVAILABLE",B21&amp;" "&amp;IF(B17="Express","Express ","")&amp;"Submission Form")</f>
        <v xml:space="preserve"> Submission Form</v>
      </c>
      <c r="B11" s="103"/>
      <c r="C11" s="103"/>
      <c r="D11" s="103"/>
      <c r="E11" s="103"/>
    </row>
    <row r="12" spans="1:5" s="25" customFormat="1" ht="15.75" customHeight="1" x14ac:dyDescent="0.3">
      <c r="A12" s="103"/>
      <c r="B12" s="103"/>
      <c r="C12" s="103"/>
      <c r="D12" s="103"/>
      <c r="E12" s="103"/>
    </row>
    <row r="13" spans="1:5" ht="21" x14ac:dyDescent="0.4">
      <c r="A13" s="92" t="s">
        <v>27</v>
      </c>
      <c r="B13" s="92"/>
      <c r="C13" s="92"/>
      <c r="D13" s="92"/>
      <c r="E13" s="92"/>
    </row>
    <row r="14" spans="1:5" ht="15.6" x14ac:dyDescent="0.3">
      <c r="A14" s="2" t="s">
        <v>86</v>
      </c>
      <c r="B14" s="18"/>
      <c r="C14" s="2" t="s">
        <v>89</v>
      </c>
      <c r="D14" s="28"/>
    </row>
    <row r="15" spans="1:5" ht="15.6" x14ac:dyDescent="0.3">
      <c r="A15" s="2" t="s">
        <v>85</v>
      </c>
      <c r="B15" s="18"/>
      <c r="C15" s="2" t="s">
        <v>90</v>
      </c>
      <c r="D15" s="28"/>
    </row>
    <row r="16" spans="1:5" ht="15.6" x14ac:dyDescent="0.3">
      <c r="A16" s="2" t="s">
        <v>87</v>
      </c>
      <c r="B16" s="18"/>
      <c r="C16" s="2" t="s">
        <v>91</v>
      </c>
      <c r="D16" s="28"/>
    </row>
    <row r="17" spans="1:5" ht="15.6" x14ac:dyDescent="0.3">
      <c r="A17" s="2" t="s">
        <v>88</v>
      </c>
      <c r="B17" s="18"/>
      <c r="C17" s="2" t="s">
        <v>92</v>
      </c>
      <c r="D17" s="28"/>
    </row>
    <row r="18" spans="1:5" ht="15.6" x14ac:dyDescent="0.3">
      <c r="B18" s="30" t="str">
        <f>IF(B17="Express","Express fees apply.","")</f>
        <v/>
      </c>
    </row>
    <row r="19" spans="1:5" ht="21" x14ac:dyDescent="0.4">
      <c r="A19" s="92" t="s">
        <v>76</v>
      </c>
      <c r="B19" s="92"/>
      <c r="C19" s="92"/>
      <c r="D19" s="92"/>
      <c r="E19" s="92"/>
    </row>
    <row r="20" spans="1:5" ht="15.75" customHeight="1" x14ac:dyDescent="0.3">
      <c r="A20" s="17" t="s">
        <v>72</v>
      </c>
      <c r="B20" s="31"/>
      <c r="C20" s="89"/>
      <c r="D20" s="90"/>
      <c r="E20" s="91"/>
    </row>
    <row r="21" spans="1:5" ht="15.75" customHeight="1" x14ac:dyDescent="0.3">
      <c r="A21" s="17" t="s">
        <v>71</v>
      </c>
      <c r="B21" s="31"/>
      <c r="C21" s="89" t="s">
        <v>73</v>
      </c>
      <c r="D21" s="90"/>
      <c r="E21" s="91"/>
    </row>
    <row r="22" spans="1:5" ht="15.75" customHeight="1" x14ac:dyDescent="0.3">
      <c r="A22" s="17" t="s">
        <v>70</v>
      </c>
      <c r="B22" s="31"/>
      <c r="C22" s="89" t="str">
        <f>IF(B22&lt;&gt;"","Select from dropdown","Choose instrumentation first, then select from dropdown")</f>
        <v>Choose instrumentation first, then select from dropdown</v>
      </c>
      <c r="D22" s="90"/>
      <c r="E22" s="91"/>
    </row>
    <row r="23" spans="1:5" ht="15.75" customHeight="1" x14ac:dyDescent="0.3">
      <c r="A23" s="17" t="s">
        <v>69</v>
      </c>
      <c r="B23" s="31"/>
      <c r="C23" s="89" t="s">
        <v>63</v>
      </c>
      <c r="D23" s="90"/>
      <c r="E23" s="91"/>
    </row>
    <row r="24" spans="1:5" ht="15.75" customHeight="1" x14ac:dyDescent="0.3">
      <c r="A24" s="17" t="s">
        <v>68</v>
      </c>
      <c r="B24" s="31"/>
      <c r="C24" s="89" t="s">
        <v>75</v>
      </c>
      <c r="D24" s="90"/>
      <c r="E24" s="91"/>
    </row>
    <row r="25" spans="1:5" ht="15.75" customHeight="1" x14ac:dyDescent="0.3">
      <c r="A25" s="17" t="s">
        <v>67</v>
      </c>
      <c r="B25" s="31"/>
      <c r="C25" s="89" t="s">
        <v>75</v>
      </c>
      <c r="D25" s="90"/>
      <c r="E25" s="91"/>
    </row>
    <row r="26" spans="1:5" ht="15.75" customHeight="1" x14ac:dyDescent="0.3">
      <c r="A26" s="17" t="s">
        <v>66</v>
      </c>
      <c r="B26" s="31"/>
      <c r="C26" s="89" t="s">
        <v>64</v>
      </c>
      <c r="D26" s="90"/>
      <c r="E26" s="91"/>
    </row>
    <row r="27" spans="1:5" ht="15.75" customHeight="1" x14ac:dyDescent="0.3">
      <c r="A27" s="17" t="s">
        <v>65</v>
      </c>
      <c r="B27" s="33"/>
      <c r="C27" s="96" t="str">
        <f>IF(B27="","",IF(B27=0,"0% PhiX is not recommended. Please explain reasoning in comments",IF(B27="Unsure","Consult with SeqMatic before submission","")))</f>
        <v/>
      </c>
      <c r="D27" s="97"/>
      <c r="E27" s="98"/>
    </row>
    <row r="28" spans="1:5" ht="15.75" customHeight="1" x14ac:dyDescent="0.3">
      <c r="A28" s="26"/>
      <c r="B28" s="26"/>
      <c r="C28" s="26"/>
      <c r="D28" s="26"/>
    </row>
    <row r="29" spans="1:5" ht="21" x14ac:dyDescent="0.4">
      <c r="A29" s="92" t="s">
        <v>28</v>
      </c>
      <c r="B29" s="92"/>
      <c r="C29" s="92"/>
      <c r="D29" s="92"/>
      <c r="E29" s="92"/>
    </row>
    <row r="30" spans="1:5" x14ac:dyDescent="0.3">
      <c r="A30" s="93" t="s">
        <v>29</v>
      </c>
      <c r="B30" s="93"/>
      <c r="C30" s="93"/>
      <c r="D30" s="93"/>
    </row>
    <row r="31" spans="1:5" ht="15.75" customHeight="1" thickBot="1" x14ac:dyDescent="0.35">
      <c r="A31" s="87" t="str">
        <f>IFERROR(IF(SEARCH("Xp",B22),"Please fill out separate forms for each lane if pooling is required"),"")</f>
        <v/>
      </c>
      <c r="B31" s="88"/>
      <c r="C31" s="88"/>
      <c r="D31" s="88"/>
    </row>
    <row r="32" spans="1:5" ht="15.6" thickTop="1" thickBot="1" x14ac:dyDescent="0.35">
      <c r="A32" s="43" t="str">
        <f>IFERROR(IF(SEARCH("Xp",B22),"Lane #","Tube #"),"Tube #")</f>
        <v>Tube #</v>
      </c>
      <c r="B32" s="43" t="s">
        <v>77</v>
      </c>
      <c r="C32" s="43" t="s">
        <v>78</v>
      </c>
      <c r="D32" s="43" t="s">
        <v>79</v>
      </c>
      <c r="E32" s="43" t="s">
        <v>62</v>
      </c>
    </row>
    <row r="33" spans="1:5" ht="15" thickTop="1" x14ac:dyDescent="0.3">
      <c r="A33" s="41">
        <v>1</v>
      </c>
      <c r="B33" s="41"/>
      <c r="C33" s="41"/>
      <c r="D33" s="41"/>
      <c r="E33" s="42"/>
    </row>
    <row r="34" spans="1:5" x14ac:dyDescent="0.3">
      <c r="A34" s="15">
        <v>2</v>
      </c>
      <c r="B34" s="15"/>
      <c r="C34" s="15"/>
      <c r="D34" s="15"/>
      <c r="E34" s="40"/>
    </row>
    <row r="35" spans="1:5" x14ac:dyDescent="0.3">
      <c r="A35" s="15">
        <v>3</v>
      </c>
      <c r="B35" s="15"/>
      <c r="C35" s="15"/>
      <c r="D35" s="15"/>
      <c r="E35" s="40"/>
    </row>
    <row r="36" spans="1:5" x14ac:dyDescent="0.3">
      <c r="A36" s="15">
        <v>4</v>
      </c>
      <c r="B36" s="15"/>
      <c r="C36" s="15"/>
      <c r="D36" s="15"/>
      <c r="E36" s="40"/>
    </row>
    <row r="37" spans="1:5" x14ac:dyDescent="0.3">
      <c r="A37" s="15">
        <v>5</v>
      </c>
      <c r="B37" s="15"/>
      <c r="C37" s="15"/>
      <c r="D37" s="15"/>
      <c r="E37" s="40"/>
    </row>
    <row r="38" spans="1:5" x14ac:dyDescent="0.3">
      <c r="A38" s="15">
        <v>6</v>
      </c>
      <c r="B38" s="15"/>
      <c r="C38" s="15"/>
      <c r="D38" s="15"/>
      <c r="E38" s="40"/>
    </row>
    <row r="39" spans="1:5" x14ac:dyDescent="0.3">
      <c r="A39" s="15">
        <v>7</v>
      </c>
      <c r="B39" s="15"/>
      <c r="C39" s="15"/>
      <c r="D39" s="15"/>
      <c r="E39" s="40"/>
    </row>
    <row r="40" spans="1:5" x14ac:dyDescent="0.3">
      <c r="A40" s="15">
        <v>8</v>
      </c>
      <c r="B40" s="15"/>
      <c r="C40" s="15"/>
      <c r="D40" s="15"/>
      <c r="E40" s="40"/>
    </row>
    <row r="41" spans="1:5" ht="15.75" customHeight="1" x14ac:dyDescent="0.3">
      <c r="A41" s="94"/>
      <c r="B41" s="94"/>
      <c r="C41" s="94"/>
      <c r="D41" s="94"/>
    </row>
    <row r="42" spans="1:5" ht="32.1" customHeight="1" x14ac:dyDescent="0.5">
      <c r="A42" s="38" t="str">
        <f>IF(AND(B34="",B35="",B36=""),"","Additional pooling charges may apply when submitting more than one sample.")</f>
        <v/>
      </c>
      <c r="B42" s="26"/>
      <c r="C42" s="26"/>
      <c r="D42" s="26"/>
    </row>
    <row r="43" spans="1:5" ht="21" x14ac:dyDescent="0.4">
      <c r="A43" s="92" t="s">
        <v>30</v>
      </c>
      <c r="B43" s="92"/>
      <c r="C43" s="92"/>
      <c r="D43" s="92"/>
      <c r="E43" s="92"/>
    </row>
    <row r="44" spans="1:5" ht="15.75" customHeight="1" x14ac:dyDescent="0.3">
      <c r="A44" s="17" t="s">
        <v>31</v>
      </c>
      <c r="B44" s="31"/>
      <c r="C44" s="89" t="s">
        <v>32</v>
      </c>
      <c r="D44" s="90"/>
      <c r="E44" s="91"/>
    </row>
    <row r="45" spans="1:5" ht="15.75" customHeight="1" x14ac:dyDescent="0.3">
      <c r="A45" s="17" t="s">
        <v>33</v>
      </c>
      <c r="B45" s="31"/>
      <c r="C45" s="89" t="s">
        <v>34</v>
      </c>
      <c r="D45" s="90"/>
      <c r="E45" s="91"/>
    </row>
    <row r="46" spans="1:5" ht="15.75" customHeight="1" x14ac:dyDescent="0.3">
      <c r="A46" s="17" t="s">
        <v>37</v>
      </c>
      <c r="B46" s="31"/>
      <c r="C46" s="89" t="s">
        <v>47</v>
      </c>
      <c r="D46" s="90"/>
      <c r="E46" s="91"/>
    </row>
    <row r="47" spans="1:5" ht="15.75" customHeight="1" x14ac:dyDescent="0.3">
      <c r="A47" s="17" t="s">
        <v>35</v>
      </c>
      <c r="B47" s="31"/>
      <c r="C47" s="89" t="s">
        <v>80</v>
      </c>
      <c r="D47" s="90"/>
      <c r="E47" s="91"/>
    </row>
    <row r="48" spans="1:5" ht="15.75" customHeight="1" x14ac:dyDescent="0.3">
      <c r="A48" s="26"/>
      <c r="B48" s="26"/>
      <c r="C48" s="26"/>
      <c r="D48" s="26"/>
    </row>
    <row r="49" spans="1:6" ht="21" x14ac:dyDescent="0.4">
      <c r="A49" s="92" t="s">
        <v>9</v>
      </c>
      <c r="B49" s="92"/>
      <c r="C49" s="92"/>
      <c r="D49" s="92"/>
      <c r="E49" s="92"/>
    </row>
    <row r="50" spans="1:6" ht="15.75" customHeight="1" thickBot="1" x14ac:dyDescent="0.35">
      <c r="A50" s="93" t="s">
        <v>36</v>
      </c>
      <c r="B50" s="93"/>
      <c r="C50" s="93"/>
      <c r="D50" s="93"/>
    </row>
    <row r="51" spans="1:6" ht="15.75" customHeight="1" thickTop="1" thickBot="1" x14ac:dyDescent="0.35">
      <c r="A51" s="16"/>
      <c r="B51" s="43" t="s">
        <v>56</v>
      </c>
      <c r="C51" s="43" t="s">
        <v>57</v>
      </c>
      <c r="D51" s="43" t="s">
        <v>59</v>
      </c>
      <c r="E51" s="43" t="s">
        <v>58</v>
      </c>
    </row>
    <row r="52" spans="1:6" ht="15.75" customHeight="1" thickTop="1" x14ac:dyDescent="0.3">
      <c r="A52" s="37" t="s">
        <v>49</v>
      </c>
      <c r="B52" s="44"/>
      <c r="C52" s="44"/>
      <c r="D52" s="44"/>
      <c r="E52" s="44"/>
    </row>
    <row r="53" spans="1:6" ht="15.75" customHeight="1" x14ac:dyDescent="0.3">
      <c r="A53" s="17" t="s">
        <v>51</v>
      </c>
      <c r="B53" s="18"/>
      <c r="C53" s="18"/>
      <c r="D53" s="18"/>
      <c r="E53" s="18"/>
    </row>
    <row r="54" spans="1:6" ht="15.75" customHeight="1" x14ac:dyDescent="0.3">
      <c r="A54" s="17" t="s">
        <v>10</v>
      </c>
      <c r="B54" s="18"/>
      <c r="C54" s="18"/>
      <c r="D54" s="18"/>
      <c r="E54" s="18"/>
    </row>
    <row r="55" spans="1:6" ht="15.75" customHeight="1" x14ac:dyDescent="0.3">
      <c r="A55" s="17" t="s">
        <v>50</v>
      </c>
      <c r="B55" s="18"/>
      <c r="C55" s="18"/>
      <c r="D55" s="18"/>
      <c r="E55" s="18"/>
    </row>
    <row r="56" spans="1:6" ht="15.75" customHeight="1" x14ac:dyDescent="0.3"/>
    <row r="57" spans="1:6" ht="21" x14ac:dyDescent="0.4">
      <c r="A57" s="92" t="s">
        <v>14</v>
      </c>
      <c r="B57" s="92"/>
      <c r="C57" s="92"/>
      <c r="D57" s="92"/>
      <c r="E57" s="92"/>
    </row>
    <row r="58" spans="1:6" ht="60" customHeight="1" x14ac:dyDescent="0.3">
      <c r="A58" s="100"/>
      <c r="B58" s="101"/>
      <c r="C58" s="101"/>
      <c r="D58" s="101"/>
      <c r="E58" s="101"/>
    </row>
    <row r="59" spans="1:6" ht="15.75" customHeight="1" x14ac:dyDescent="0.3"/>
    <row r="60" spans="1:6" ht="21" x14ac:dyDescent="0.4">
      <c r="A60" s="92" t="s">
        <v>12</v>
      </c>
      <c r="B60" s="92"/>
      <c r="C60" s="92"/>
      <c r="D60" s="92"/>
      <c r="E60" s="92"/>
    </row>
    <row r="61" spans="1:6" x14ac:dyDescent="0.3">
      <c r="A61" s="99" t="s">
        <v>74</v>
      </c>
      <c r="B61" s="99"/>
      <c r="C61" s="99"/>
      <c r="D61" s="99"/>
    </row>
    <row r="62" spans="1:6" ht="31.2" x14ac:dyDescent="0.6">
      <c r="A62" s="95" t="str">
        <f>IF(B21="","",IF(B21&lt;&gt;"MiSeq","Please list index2 in reverse complement (Workflow B)",""))</f>
        <v/>
      </c>
      <c r="B62" s="95"/>
      <c r="C62" s="95"/>
      <c r="D62" s="95"/>
      <c r="E62" s="95"/>
    </row>
    <row r="63" spans="1:6" ht="29.4" thickBot="1" x14ac:dyDescent="0.35">
      <c r="A63" s="1" t="s">
        <v>81</v>
      </c>
      <c r="B63" s="1" t="s">
        <v>11</v>
      </c>
      <c r="C63" s="1" t="s">
        <v>15</v>
      </c>
      <c r="D63" s="1" t="s">
        <v>13</v>
      </c>
      <c r="E63" s="1" t="s">
        <v>0</v>
      </c>
      <c r="F63" s="1" t="s">
        <v>60</v>
      </c>
    </row>
    <row r="64" spans="1:6" ht="15" thickTop="1" x14ac:dyDescent="0.3">
      <c r="A64" s="19"/>
      <c r="B64" s="39"/>
      <c r="C64" s="19"/>
      <c r="D64" s="19"/>
      <c r="E64" s="19"/>
      <c r="F64" s="19"/>
    </row>
    <row r="65" spans="1:6" x14ac:dyDescent="0.3">
      <c r="A65" s="19"/>
      <c r="B65" s="39"/>
      <c r="C65" s="20"/>
      <c r="D65" s="20"/>
      <c r="E65" s="20"/>
      <c r="F65" s="20"/>
    </row>
    <row r="66" spans="1:6" x14ac:dyDescent="0.3">
      <c r="A66" s="19"/>
      <c r="B66" s="39"/>
      <c r="C66" s="20"/>
      <c r="D66" s="20"/>
      <c r="E66" s="20"/>
      <c r="F66" s="20"/>
    </row>
    <row r="67" spans="1:6" x14ac:dyDescent="0.3">
      <c r="A67" s="19"/>
      <c r="B67" s="39"/>
      <c r="C67" s="20"/>
      <c r="D67" s="20"/>
      <c r="E67" s="20"/>
      <c r="F67" s="20"/>
    </row>
    <row r="68" spans="1:6" x14ac:dyDescent="0.3">
      <c r="A68" s="19"/>
      <c r="B68" s="39"/>
      <c r="C68" s="20"/>
      <c r="D68" s="20"/>
      <c r="E68" s="20"/>
      <c r="F68" s="20"/>
    </row>
    <row r="69" spans="1:6" x14ac:dyDescent="0.3">
      <c r="A69" s="19"/>
      <c r="B69" s="39"/>
      <c r="C69" s="20"/>
      <c r="D69" s="20"/>
      <c r="E69" s="20"/>
      <c r="F69" s="20"/>
    </row>
    <row r="70" spans="1:6" x14ac:dyDescent="0.3">
      <c r="A70" s="19"/>
      <c r="B70" s="39"/>
      <c r="C70" s="20"/>
      <c r="D70" s="20"/>
      <c r="E70" s="20"/>
      <c r="F70" s="20"/>
    </row>
    <row r="71" spans="1:6" x14ac:dyDescent="0.3">
      <c r="A71" s="19"/>
      <c r="B71" s="39"/>
      <c r="C71" s="20"/>
      <c r="D71" s="20"/>
      <c r="E71" s="20"/>
      <c r="F71" s="20"/>
    </row>
    <row r="72" spans="1:6" x14ac:dyDescent="0.3">
      <c r="A72" s="19"/>
      <c r="B72" s="39"/>
      <c r="C72" s="20"/>
      <c r="D72" s="20"/>
      <c r="E72" s="20"/>
      <c r="F72" s="20"/>
    </row>
    <row r="73" spans="1:6" x14ac:dyDescent="0.3">
      <c r="A73" s="19"/>
      <c r="B73" s="39"/>
      <c r="C73" s="20"/>
      <c r="D73" s="20"/>
      <c r="E73" s="20"/>
      <c r="F73" s="20"/>
    </row>
    <row r="74" spans="1:6" x14ac:dyDescent="0.3">
      <c r="A74" s="19"/>
      <c r="B74" s="39"/>
      <c r="C74" s="20"/>
      <c r="D74" s="20"/>
      <c r="E74" s="20"/>
      <c r="F74" s="20"/>
    </row>
    <row r="75" spans="1:6" x14ac:dyDescent="0.3">
      <c r="A75" s="19"/>
      <c r="B75" s="39"/>
      <c r="C75" s="21"/>
      <c r="D75" s="21"/>
      <c r="E75" s="21"/>
      <c r="F75" s="21"/>
    </row>
    <row r="76" spans="1:6" x14ac:dyDescent="0.3">
      <c r="A76" s="19"/>
      <c r="B76" s="45"/>
      <c r="C76" s="46"/>
      <c r="D76" s="46"/>
      <c r="E76" s="46"/>
      <c r="F76" s="46"/>
    </row>
    <row r="77" spans="1:6" x14ac:dyDescent="0.3">
      <c r="A77" s="19"/>
      <c r="B77" s="45"/>
      <c r="C77" s="46"/>
      <c r="D77" s="46"/>
      <c r="E77" s="46"/>
      <c r="F77" s="46"/>
    </row>
    <row r="78" spans="1:6" x14ac:dyDescent="0.3">
      <c r="A78" s="19"/>
      <c r="B78" s="45"/>
      <c r="C78" s="46"/>
      <c r="D78" s="46"/>
      <c r="E78" s="46"/>
      <c r="F78" s="46"/>
    </row>
    <row r="79" spans="1:6" x14ac:dyDescent="0.3">
      <c r="A79" s="19"/>
      <c r="B79" s="47"/>
      <c r="C79" s="48"/>
      <c r="D79" s="48"/>
      <c r="E79" s="48"/>
      <c r="F79" s="48"/>
    </row>
  </sheetData>
  <mergeCells count="31">
    <mergeCell ref="A2:D2"/>
    <mergeCell ref="A4:D4"/>
    <mergeCell ref="A5:D5"/>
    <mergeCell ref="A13:E13"/>
    <mergeCell ref="A11:E12"/>
    <mergeCell ref="A6:D6"/>
    <mergeCell ref="A62:E62"/>
    <mergeCell ref="A19:E19"/>
    <mergeCell ref="C20:E20"/>
    <mergeCell ref="C21:E21"/>
    <mergeCell ref="C22:E22"/>
    <mergeCell ref="C23:E23"/>
    <mergeCell ref="C26:E26"/>
    <mergeCell ref="C24:E24"/>
    <mergeCell ref="C25:E25"/>
    <mergeCell ref="C27:E27"/>
    <mergeCell ref="A50:D50"/>
    <mergeCell ref="A61:D61"/>
    <mergeCell ref="A49:E49"/>
    <mergeCell ref="A60:E60"/>
    <mergeCell ref="A57:E57"/>
    <mergeCell ref="A58:E58"/>
    <mergeCell ref="A31:D31"/>
    <mergeCell ref="C46:E46"/>
    <mergeCell ref="C47:E47"/>
    <mergeCell ref="A43:E43"/>
    <mergeCell ref="A29:E29"/>
    <mergeCell ref="C44:E44"/>
    <mergeCell ref="C45:E45"/>
    <mergeCell ref="A30:D30"/>
    <mergeCell ref="A41:D41"/>
  </mergeCells>
  <conditionalFormatting sqref="A35:E36">
    <cfRule type="expression" dxfId="25" priority="2">
      <formula>OR($B$22="SP-Xp",$B$22="S1-Xp",$B$22="S2-Xp")</formula>
    </cfRule>
  </conditionalFormatting>
  <conditionalFormatting sqref="A37:E40">
    <cfRule type="expression" dxfId="24" priority="5">
      <formula>OR($B$22="SP-Xp",$B$22="S1-Xp",$B$22="S2-Xp",$B$22="S4-Xp")</formula>
    </cfRule>
  </conditionalFormatting>
  <conditionalFormatting sqref="B17">
    <cfRule type="cellIs" dxfId="23" priority="11" operator="equal">
      <formula>"Express"</formula>
    </cfRule>
  </conditionalFormatting>
  <conditionalFormatting sqref="B27">
    <cfRule type="cellIs" dxfId="22" priority="1" operator="equal">
      <formula>0</formula>
    </cfRule>
  </conditionalFormatting>
  <conditionalFormatting sqref="B64:B79">
    <cfRule type="duplicateValues" dxfId="21" priority="13"/>
  </conditionalFormatting>
  <conditionalFormatting sqref="C22:E22">
    <cfRule type="containsText" dxfId="20" priority="10" operator="containsText" text="sheets">
      <formula>NOT(ISERROR(SEARCH("sheets",C22)))</formula>
    </cfRule>
  </conditionalFormatting>
  <conditionalFormatting sqref="D51:D55">
    <cfRule type="expression" dxfId="19" priority="8">
      <formula>$B$21="MiSeq"</formula>
    </cfRule>
  </conditionalFormatting>
  <dataValidations count="14">
    <dataValidation type="list" allowBlank="1" showInputMessage="1" showErrorMessage="1" sqref="B17" xr:uid="{00000000-0002-0000-0400-000000000000}">
      <formula1>"Standard, Express"</formula1>
    </dataValidation>
    <dataValidation type="list" allowBlank="1" showInputMessage="1" showErrorMessage="1" sqref="B47" xr:uid="{00000000-0002-0000-0400-000001000000}">
      <formula1>"High,Low"</formula1>
    </dataValidation>
    <dataValidation type="list" allowBlank="1" showInputMessage="1" showErrorMessage="1" sqref="B45" xr:uid="{00000000-0002-0000-0400-000002000000}">
      <formula1>"TruSeq,Nextera,Small RNA,Amplicon,Other"</formula1>
    </dataValidation>
    <dataValidation type="list" allowBlank="1" showInputMessage="1" showErrorMessage="1" sqref="B44" xr:uid="{00000000-0002-0000-0400-000003000000}">
      <formula1>"DNA,RNA,Amplicon"</formula1>
    </dataValidation>
    <dataValidation type="list" allowBlank="1" showInputMessage="1" showErrorMessage="1" sqref="B22" xr:uid="{00000000-0002-0000-0400-000004000000}">
      <formula1>INDIRECT($B$21)</formula1>
    </dataValidation>
    <dataValidation type="list" allowBlank="1" showInputMessage="1" showErrorMessage="1" sqref="B21" xr:uid="{00000000-0002-0000-0400-000005000000}">
      <formula1>"MiSeq, NextSeq, NovaSeq6000, NovaSeqX"</formula1>
    </dataValidation>
    <dataValidation type="custom" allowBlank="1" showInputMessage="1" showErrorMessage="1" error="Please provide full nucleotide sequence (e.g. TAGATCGC). _x000a_Do not use index codes (e.g. 501)" promptTitle="Info" prompt="Please provide full nucleotide sequence (e.g. TAGATCGC). _x000a_Do not use index codes (e.g. 501)" sqref="C64:D79" xr:uid="{00000000-0002-0000-0400-000006000000}">
      <formula1>ISNUMBER(SUMPRODUCT(SEARCH(MID(C64,ROW(INDIRECT("1:"&amp;LEN(C64))),1),"nactgNACTG")))</formula1>
    </dataValidation>
    <dataValidation type="list" allowBlank="1" showInputMessage="1" showErrorMessage="1" sqref="B46" xr:uid="{00000000-0002-0000-0400-000008000000}">
      <formula1>"qPCR,QuBit,BioAnalyzer,Tapestation,Other"</formula1>
    </dataValidation>
    <dataValidation type="list" allowBlank="1" showInputMessage="1" showErrorMessage="1" sqref="B53:E53" xr:uid="{75739582-2060-4E90-9C63-6F65BCB895AE}">
      <formula1>"Standard,Custom"</formula1>
    </dataValidation>
    <dataValidation type="whole" allowBlank="1" showInputMessage="1" showErrorMessage="1" error="Read length must be a numerical value." sqref="B23:B26" xr:uid="{C502C8FC-B24E-4AAE-8657-AA8B123FD813}">
      <formula1>0</formula1>
      <formula2>401</formula2>
    </dataValidation>
    <dataValidation type="list" allowBlank="1" showInputMessage="1" showErrorMessage="1" sqref="B27" xr:uid="{5C19B4EC-6B2B-4574-8CA4-7ADBE6252C7C}">
      <formula1>"0%,1%,5%,10%,25%,Unsure"</formula1>
    </dataValidation>
    <dataValidation type="decimal" allowBlank="1" showInputMessage="1" showErrorMessage="1" sqref="E33:E40" xr:uid="{D4FBE4B0-EC3E-4E56-8105-CF7B269A10FC}">
      <formula1>0</formula1>
      <formula2>1</formula2>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64:B79" xr:uid="{BCF4778B-2820-42A2-86EF-D74233A480EF}">
      <formula1>ISNUMBER(SUMPRODUCT(SEARCH(MID(B64,ROW(INDIRECT("1:"&amp;LEN(B64))),1),"0123456789abcdefghijklmnopqrstuvwxyzABCDEFGHIJKLMNOPQRSTUVWXYZ-_")))</formula1>
    </dataValidation>
    <dataValidation type="custom" allowBlank="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A64:A79" xr:uid="{E3B7B0EF-0253-4266-820D-8D7F6BCDB827}">
      <formula1>ISNUMBER(SUMPRODUCT(SEARCH(MID(A64,ROW(INDIRECT("1:"&amp;LEN(A64))),1),"0123456789abcdefghijklmnopqrstuvwxyzABCDEFGHIJKLMNOPQRSTUVWXYZ-_")))</formula1>
    </dataValidation>
  </dataValidations>
  <hyperlinks>
    <hyperlink ref="D9" r:id="rId1" xr:uid="{00000000-0004-0000-0400-000000000000}"/>
  </hyperlinks>
  <pageMargins left="0.25" right="0.25" top="0.75" bottom="0.75" header="0.3" footer="0.3"/>
  <pageSetup scale="76" orientation="portrait" r:id="rId2"/>
  <drawing r:id="rId3"/>
  <tableParts count="1">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7AC19-CEE3-4D66-A406-16FF7E3BFECA}">
  <sheetPr>
    <tabColor theme="6" tint="0.59999389629810485"/>
    <pageSetUpPr fitToPage="1"/>
  </sheetPr>
  <dimension ref="A1:G74"/>
  <sheetViews>
    <sheetView zoomScaleNormal="100" workbookViewId="0">
      <selection activeCell="C16" sqref="C16"/>
    </sheetView>
  </sheetViews>
  <sheetFormatPr defaultRowHeight="14.4" x14ac:dyDescent="0.3"/>
  <cols>
    <col min="1" max="1" width="3" bestFit="1" customWidth="1"/>
    <col min="2" max="2" width="32.88671875" bestFit="1" customWidth="1"/>
    <col min="3" max="7" width="22.88671875" customWidth="1"/>
  </cols>
  <sheetData>
    <row r="1" spans="2:6" ht="15.6" x14ac:dyDescent="0.3">
      <c r="B1" s="23" t="s">
        <v>3</v>
      </c>
      <c r="C1" s="23"/>
      <c r="D1" s="23"/>
      <c r="E1" s="23"/>
    </row>
    <row r="2" spans="2:6" ht="15.6" x14ac:dyDescent="0.3">
      <c r="B2" s="102" t="s">
        <v>93</v>
      </c>
      <c r="C2" s="102"/>
      <c r="D2" s="102"/>
      <c r="E2" s="102"/>
    </row>
    <row r="3" spans="2:6" ht="15.6" x14ac:dyDescent="0.3">
      <c r="B3" s="108" t="s">
        <v>117</v>
      </c>
      <c r="C3" s="108"/>
      <c r="D3" s="108"/>
      <c r="E3" s="108"/>
      <c r="F3" s="108"/>
    </row>
    <row r="4" spans="2:6" ht="15.6" x14ac:dyDescent="0.3">
      <c r="B4" s="102" t="s">
        <v>249</v>
      </c>
      <c r="C4" s="102"/>
      <c r="D4" s="102"/>
      <c r="E4" s="102"/>
    </row>
    <row r="5" spans="2:6" ht="15.6" x14ac:dyDescent="0.3">
      <c r="B5" s="102" t="s">
        <v>83</v>
      </c>
      <c r="C5" s="102"/>
      <c r="D5" s="102"/>
      <c r="E5" s="102"/>
    </row>
    <row r="6" spans="2:6" x14ac:dyDescent="0.3">
      <c r="B6" s="81"/>
      <c r="C6" s="81"/>
      <c r="D6" s="81"/>
      <c r="E6" s="81"/>
    </row>
    <row r="7" spans="2:6" x14ac:dyDescent="0.3">
      <c r="B7" s="109" t="s">
        <v>248</v>
      </c>
      <c r="C7" s="109"/>
      <c r="D7" s="109"/>
      <c r="E7" s="109"/>
      <c r="F7" s="109"/>
    </row>
    <row r="8" spans="2:6" x14ac:dyDescent="0.3">
      <c r="C8" s="104" t="str">
        <f>Instructions!A41</f>
        <v>SeqMatic Sample Submission Form Version 21.0.4 - Libraries for Pooling - April 2025</v>
      </c>
      <c r="D8" s="104"/>
      <c r="E8" s="104"/>
      <c r="F8" s="104"/>
    </row>
    <row r="9" spans="2:6" s="25" customFormat="1" ht="15.6" x14ac:dyDescent="0.3">
      <c r="C9" s="32" t="s">
        <v>17</v>
      </c>
      <c r="D9" s="24" t="s">
        <v>22</v>
      </c>
      <c r="E9" s="23" t="s">
        <v>25</v>
      </c>
    </row>
    <row r="10" spans="2:6" s="25" customFormat="1" ht="15.6" x14ac:dyDescent="0.3">
      <c r="C10" s="23"/>
      <c r="D10" s="24" t="str">
        <f>Instructions!A18</f>
        <v>48383 Fremont Blvd</v>
      </c>
      <c r="E10" s="80" t="s">
        <v>26</v>
      </c>
    </row>
    <row r="11" spans="2:6" s="25" customFormat="1" ht="15.6" x14ac:dyDescent="0.3">
      <c r="C11" s="23"/>
      <c r="D11" s="24" t="str">
        <f>Instructions!A19</f>
        <v>Suite 120</v>
      </c>
      <c r="E11" s="29"/>
    </row>
    <row r="12" spans="2:6" s="25" customFormat="1" ht="15.6" x14ac:dyDescent="0.3">
      <c r="C12" s="23"/>
      <c r="D12" s="24" t="str">
        <f>Instructions!A20</f>
        <v>Fremont, CA 94538</v>
      </c>
    </row>
    <row r="13" spans="2:6" s="25" customFormat="1" ht="15.75" customHeight="1" x14ac:dyDescent="0.3">
      <c r="B13" s="103" t="str">
        <f>IF(AND(C23="HiSeq",C19="Express"),"ERROR: HiSeq EXPRESS IS NOT AVAILABLE",C23&amp;" "&amp;IF(C19="Express","Express ","")&amp;"Submission Form for Library Pooling")</f>
        <v xml:space="preserve"> Submission Form for Library Pooling</v>
      </c>
      <c r="C13" s="103"/>
      <c r="D13" s="103"/>
      <c r="E13" s="103"/>
      <c r="F13" s="103"/>
    </row>
    <row r="14" spans="2:6" s="25" customFormat="1" ht="15.75" customHeight="1" x14ac:dyDescent="0.3">
      <c r="B14" s="103"/>
      <c r="C14" s="103"/>
      <c r="D14" s="103"/>
      <c r="E14" s="103"/>
      <c r="F14" s="103"/>
    </row>
    <row r="15" spans="2:6" ht="21" x14ac:dyDescent="0.4">
      <c r="B15" s="92" t="s">
        <v>27</v>
      </c>
      <c r="C15" s="92"/>
      <c r="D15" s="92"/>
      <c r="E15" s="92"/>
      <c r="F15" s="92"/>
    </row>
    <row r="16" spans="2:6" ht="15.6" x14ac:dyDescent="0.3">
      <c r="B16" s="2" t="s">
        <v>86</v>
      </c>
      <c r="C16" s="18"/>
      <c r="D16" s="2" t="s">
        <v>89</v>
      </c>
      <c r="E16" s="28"/>
    </row>
    <row r="17" spans="2:6" ht="15.6" x14ac:dyDescent="0.3">
      <c r="B17" s="2" t="s">
        <v>85</v>
      </c>
      <c r="C17" s="18"/>
      <c r="D17" s="2" t="s">
        <v>90</v>
      </c>
      <c r="E17" s="28"/>
    </row>
    <row r="18" spans="2:6" ht="15.6" x14ac:dyDescent="0.3">
      <c r="B18" s="2" t="s">
        <v>87</v>
      </c>
      <c r="C18" s="18"/>
      <c r="D18" s="2" t="s">
        <v>91</v>
      </c>
      <c r="E18" s="28"/>
    </row>
    <row r="19" spans="2:6" ht="15.6" x14ac:dyDescent="0.3">
      <c r="B19" s="2" t="s">
        <v>88</v>
      </c>
      <c r="C19" s="18"/>
      <c r="D19" s="2" t="s">
        <v>92</v>
      </c>
      <c r="E19" s="28"/>
    </row>
    <row r="20" spans="2:6" ht="15.6" x14ac:dyDescent="0.3">
      <c r="C20" s="30" t="str">
        <f>IF(C19="Express","Express fees apply.","")</f>
        <v/>
      </c>
    </row>
    <row r="21" spans="2:6" ht="21" x14ac:dyDescent="0.4">
      <c r="B21" s="76" t="s">
        <v>76</v>
      </c>
      <c r="C21" s="76"/>
      <c r="D21" s="76"/>
      <c r="E21" s="76"/>
      <c r="F21" s="76"/>
    </row>
    <row r="22" spans="2:6" ht="15.6" x14ac:dyDescent="0.3">
      <c r="B22" s="17" t="s">
        <v>72</v>
      </c>
      <c r="C22" s="31"/>
      <c r="D22" s="89" t="s">
        <v>105</v>
      </c>
      <c r="E22" s="90"/>
      <c r="F22" s="91"/>
    </row>
    <row r="23" spans="2:6" ht="15.6" x14ac:dyDescent="0.3">
      <c r="B23" s="17" t="s">
        <v>71</v>
      </c>
      <c r="C23" s="31"/>
      <c r="D23" s="89" t="str">
        <f>_xlfn.TEXTJOIN(", ", TRUE, 'Run Types'!A1:F1)</f>
        <v>MiSeq, NextSeq 550, NextSeq 2000, NovaSeq 6000, NovaSeq X</v>
      </c>
      <c r="E23" s="90"/>
      <c r="F23" s="91"/>
    </row>
    <row r="24" spans="2:6" ht="15.6" x14ac:dyDescent="0.3">
      <c r="B24" s="17" t="s">
        <v>70</v>
      </c>
      <c r="C24" s="31"/>
      <c r="D24" s="89" t="str">
        <f>IF(C24&lt;&gt;"","Select from dropdown","Choose instrumentation first, then select from dropdown")</f>
        <v>Choose instrumentation first, then select from dropdown</v>
      </c>
      <c r="E24" s="90"/>
      <c r="F24" s="91"/>
    </row>
    <row r="25" spans="2:6" ht="15.6" x14ac:dyDescent="0.3">
      <c r="B25" s="17" t="s">
        <v>268</v>
      </c>
      <c r="C25" s="31"/>
      <c r="D25" s="89" t="str">
        <f>IFERROR(IF(SEARCH("Lane", C24), "Enter desired number of lanes", ""), "Auto-populated based on flow cell type")</f>
        <v>Auto-populated based on flow cell type</v>
      </c>
      <c r="E25" s="90"/>
      <c r="F25" s="91"/>
    </row>
    <row r="26" spans="2:6" ht="15.6" x14ac:dyDescent="0.3">
      <c r="B26" s="17" t="s">
        <v>94</v>
      </c>
      <c r="C26" s="31"/>
      <c r="D26" s="89" t="s">
        <v>106</v>
      </c>
      <c r="E26" s="90"/>
      <c r="F26" s="91"/>
    </row>
    <row r="27" spans="2:6" ht="15.6" x14ac:dyDescent="0.3">
      <c r="B27" s="17" t="s">
        <v>95</v>
      </c>
      <c r="C27" s="31"/>
      <c r="D27" s="89" t="s">
        <v>75</v>
      </c>
      <c r="E27" s="90"/>
      <c r="F27" s="91"/>
    </row>
    <row r="28" spans="2:6" ht="15.6" x14ac:dyDescent="0.3">
      <c r="B28" s="17" t="s">
        <v>96</v>
      </c>
      <c r="C28" s="31"/>
      <c r="D28" s="89" t="s">
        <v>75</v>
      </c>
      <c r="E28" s="90"/>
      <c r="F28" s="91"/>
    </row>
    <row r="29" spans="2:6" ht="15.6" x14ac:dyDescent="0.3">
      <c r="B29" s="17" t="s">
        <v>97</v>
      </c>
      <c r="C29" s="31"/>
      <c r="D29" s="89" t="s">
        <v>107</v>
      </c>
      <c r="E29" s="90"/>
      <c r="F29" s="91"/>
    </row>
    <row r="30" spans="2:6" ht="15.6" x14ac:dyDescent="0.3">
      <c r="B30" s="17" t="s">
        <v>65</v>
      </c>
      <c r="C30" s="33"/>
      <c r="D30" s="96" t="str">
        <f>IF(C30="","",IF(C30=0,"0% PhiX is not recommended. Please explain reasoning in comments",IF(C30="Unsure","Consult with SeqMatic before submission","")))</f>
        <v/>
      </c>
      <c r="E30" s="97"/>
      <c r="F30" s="98"/>
    </row>
    <row r="31" spans="2:6" x14ac:dyDescent="0.3">
      <c r="B31" s="26"/>
      <c r="C31" s="26"/>
      <c r="D31" s="26"/>
      <c r="E31" s="26"/>
    </row>
    <row r="32" spans="2:6" ht="21" x14ac:dyDescent="0.4">
      <c r="B32" s="76" t="s">
        <v>241</v>
      </c>
      <c r="C32" s="76"/>
      <c r="D32" s="76"/>
      <c r="E32" s="76"/>
      <c r="F32" s="76"/>
    </row>
    <row r="33" spans="2:6" ht="15.6" x14ac:dyDescent="0.3">
      <c r="B33" s="17" t="s">
        <v>98</v>
      </c>
      <c r="C33" s="31"/>
      <c r="D33" s="89" t="str">
        <f>IF(C33="Other","Please describe in comments section below","DNA, RNA, Amplicon")</f>
        <v>DNA, RNA, Amplicon</v>
      </c>
      <c r="E33" s="90"/>
      <c r="F33" s="91"/>
    </row>
    <row r="34" spans="2:6" ht="15.6" x14ac:dyDescent="0.3">
      <c r="B34" s="17" t="s">
        <v>242</v>
      </c>
      <c r="C34" s="31"/>
      <c r="D34" s="89" t="str">
        <f>IF(C34="Other","Please describe in comments section below","Choose from dropdown")</f>
        <v>Choose from dropdown</v>
      </c>
      <c r="E34" s="90"/>
      <c r="F34" s="91"/>
    </row>
    <row r="35" spans="2:6" ht="15.6" x14ac:dyDescent="0.3">
      <c r="B35" s="17" t="s">
        <v>99</v>
      </c>
      <c r="C35" s="31"/>
      <c r="D35" s="89" t="s">
        <v>243</v>
      </c>
      <c r="E35" s="90"/>
      <c r="F35" s="91"/>
    </row>
    <row r="36" spans="2:6" x14ac:dyDescent="0.3">
      <c r="B36" s="26" t="s">
        <v>244</v>
      </c>
      <c r="C36" s="26"/>
      <c r="D36" s="26"/>
      <c r="E36" s="26"/>
    </row>
    <row r="37" spans="2:6" ht="21" x14ac:dyDescent="0.4">
      <c r="B37" s="76" t="s">
        <v>245</v>
      </c>
      <c r="C37" s="76"/>
      <c r="D37" s="76"/>
      <c r="E37" s="76"/>
      <c r="F37" s="76"/>
    </row>
    <row r="38" spans="2:6" ht="15.6" x14ac:dyDescent="0.3">
      <c r="B38" s="17" t="s">
        <v>246</v>
      </c>
      <c r="C38" s="31"/>
      <c r="D38" s="89"/>
      <c r="E38" s="90"/>
      <c r="F38" s="91"/>
    </row>
    <row r="39" spans="2:6" ht="15.6" x14ac:dyDescent="0.3">
      <c r="B39" s="17" t="s">
        <v>247</v>
      </c>
      <c r="C39" s="31"/>
      <c r="D39" s="89" t="str">
        <f>IF(C39="Low","Higher PhiX percentage is required","Fragmented Library = High, Amplicon = Low")</f>
        <v>Fragmented Library = High, Amplicon = Low</v>
      </c>
      <c r="E39" s="90"/>
      <c r="F39" s="91"/>
    </row>
    <row r="40" spans="2:6" x14ac:dyDescent="0.3">
      <c r="B40" s="26"/>
      <c r="C40" s="26"/>
      <c r="D40" s="26"/>
      <c r="E40" s="26"/>
    </row>
    <row r="41" spans="2:6" ht="21" x14ac:dyDescent="0.4">
      <c r="B41" s="92" t="s">
        <v>9</v>
      </c>
      <c r="C41" s="92"/>
      <c r="D41" s="92"/>
      <c r="E41" s="92"/>
      <c r="F41" s="92"/>
    </row>
    <row r="42" spans="2:6" x14ac:dyDescent="0.3">
      <c r="B42" s="93" t="s">
        <v>36</v>
      </c>
      <c r="C42" s="93"/>
      <c r="D42" s="93"/>
      <c r="E42" s="93"/>
      <c r="F42" s="93"/>
    </row>
    <row r="43" spans="2:6" ht="15" thickBot="1" x14ac:dyDescent="0.35">
      <c r="B43" s="93" t="s">
        <v>114</v>
      </c>
      <c r="C43" s="93"/>
      <c r="D43" s="93"/>
      <c r="E43" s="93"/>
      <c r="F43" s="93"/>
    </row>
    <row r="44" spans="2:6" ht="16.8" thickTop="1" thickBot="1" x14ac:dyDescent="0.35">
      <c r="B44" s="16"/>
      <c r="C44" s="43" t="s">
        <v>56</v>
      </c>
      <c r="D44" s="43" t="s">
        <v>57</v>
      </c>
      <c r="E44" s="43" t="s">
        <v>59</v>
      </c>
      <c r="F44" s="43" t="s">
        <v>58</v>
      </c>
    </row>
    <row r="45" spans="2:6" ht="16.2" thickTop="1" x14ac:dyDescent="0.3">
      <c r="B45" s="17" t="s">
        <v>100</v>
      </c>
      <c r="C45" s="44"/>
      <c r="D45" s="44"/>
      <c r="E45" s="44"/>
      <c r="F45" s="44"/>
    </row>
    <row r="46" spans="2:6" ht="15.6" x14ac:dyDescent="0.3">
      <c r="B46" s="17" t="s">
        <v>101</v>
      </c>
      <c r="C46" s="18"/>
      <c r="D46" s="18"/>
      <c r="E46" s="18"/>
      <c r="F46" s="18"/>
    </row>
    <row r="47" spans="2:6" ht="15.6" x14ac:dyDescent="0.3">
      <c r="B47" s="17" t="s">
        <v>102</v>
      </c>
      <c r="C47" s="18"/>
      <c r="D47" s="18"/>
      <c r="E47" s="18"/>
      <c r="F47" s="18"/>
    </row>
    <row r="48" spans="2:6" ht="15.6" x14ac:dyDescent="0.3">
      <c r="B48" s="17" t="s">
        <v>103</v>
      </c>
      <c r="C48" s="18"/>
      <c r="D48" s="18"/>
      <c r="E48" s="18"/>
      <c r="F48" s="18"/>
    </row>
    <row r="50" spans="1:7" ht="21" x14ac:dyDescent="0.4">
      <c r="B50" s="92" t="s">
        <v>14</v>
      </c>
      <c r="C50" s="92"/>
      <c r="D50" s="92"/>
      <c r="E50" s="92"/>
      <c r="F50" s="92"/>
    </row>
    <row r="51" spans="1:7" ht="75" customHeight="1" x14ac:dyDescent="0.3">
      <c r="B51" s="107"/>
      <c r="C51" s="107"/>
      <c r="D51" s="107"/>
      <c r="E51" s="107"/>
      <c r="F51" s="107"/>
    </row>
    <row r="52" spans="1:7" ht="15.75" customHeight="1" x14ac:dyDescent="0.3"/>
    <row r="53" spans="1:7" ht="21" x14ac:dyDescent="0.4">
      <c r="B53" s="92" t="s">
        <v>112</v>
      </c>
      <c r="C53" s="92"/>
      <c r="D53" s="92"/>
      <c r="E53" s="92"/>
      <c r="F53" s="92"/>
    </row>
    <row r="54" spans="1:7" x14ac:dyDescent="0.3">
      <c r="B54" s="106" t="s">
        <v>116</v>
      </c>
      <c r="C54" s="106"/>
      <c r="D54" s="106"/>
      <c r="E54" s="106"/>
      <c r="F54" s="106"/>
    </row>
    <row r="55" spans="1:7" ht="31.2" x14ac:dyDescent="0.6">
      <c r="B55" s="95" t="str">
        <f>IF(C23="","",IF(OR(C23="NextSeq",C23="NovaSeq 6000"),"Please list index2 in reverse complement (Workflow B)","Please list index2 in forward orientation (Workflow A)"))</f>
        <v/>
      </c>
      <c r="C55" s="95"/>
      <c r="D55" s="95"/>
      <c r="E55" s="95"/>
      <c r="F55" s="95"/>
    </row>
    <row r="56" spans="1:7" ht="28.8" x14ac:dyDescent="0.3">
      <c r="A56" s="59" t="s">
        <v>111</v>
      </c>
      <c r="B56" s="60" t="s">
        <v>113</v>
      </c>
      <c r="C56" s="60" t="s">
        <v>104</v>
      </c>
      <c r="D56" s="60" t="s">
        <v>13</v>
      </c>
      <c r="E56" s="59" t="s">
        <v>78</v>
      </c>
      <c r="F56" s="59" t="s">
        <v>79</v>
      </c>
      <c r="G56" s="61" t="s">
        <v>238</v>
      </c>
    </row>
    <row r="57" spans="1:7" x14ac:dyDescent="0.3">
      <c r="A57" s="62">
        <v>1</v>
      </c>
      <c r="B57" s="63"/>
      <c r="C57" s="62"/>
      <c r="D57" s="62"/>
      <c r="E57" s="63"/>
      <c r="F57" s="63"/>
      <c r="G57" s="64"/>
    </row>
    <row r="58" spans="1:7" x14ac:dyDescent="0.3">
      <c r="A58" s="62">
        <v>2</v>
      </c>
      <c r="B58" s="63"/>
      <c r="C58" s="62"/>
      <c r="D58" s="62"/>
      <c r="E58" s="63"/>
      <c r="F58" s="63"/>
      <c r="G58" s="64"/>
    </row>
    <row r="59" spans="1:7" x14ac:dyDescent="0.3">
      <c r="A59" s="62">
        <v>3</v>
      </c>
      <c r="B59" s="63"/>
      <c r="C59" s="62"/>
      <c r="D59" s="62"/>
      <c r="E59" s="63"/>
      <c r="F59" s="63"/>
      <c r="G59" s="64"/>
    </row>
    <row r="60" spans="1:7" x14ac:dyDescent="0.3">
      <c r="A60" s="62">
        <v>4</v>
      </c>
      <c r="B60" s="63"/>
      <c r="C60" s="62"/>
      <c r="D60" s="62"/>
      <c r="E60" s="63"/>
      <c r="F60" s="63"/>
      <c r="G60" s="64"/>
    </row>
    <row r="61" spans="1:7" x14ac:dyDescent="0.3">
      <c r="A61" s="62">
        <v>5</v>
      </c>
      <c r="B61" s="63"/>
      <c r="C61" s="62"/>
      <c r="D61" s="62"/>
      <c r="E61" s="63"/>
      <c r="F61" s="63"/>
      <c r="G61" s="64"/>
    </row>
    <row r="62" spans="1:7" x14ac:dyDescent="0.3">
      <c r="A62" s="62">
        <v>6</v>
      </c>
      <c r="B62" s="63"/>
      <c r="C62" s="62"/>
      <c r="D62" s="62"/>
      <c r="E62" s="63"/>
      <c r="F62" s="63"/>
      <c r="G62" s="64"/>
    </row>
    <row r="63" spans="1:7" x14ac:dyDescent="0.3">
      <c r="A63" s="62">
        <v>7</v>
      </c>
      <c r="B63" s="63"/>
      <c r="C63" s="62"/>
      <c r="D63" s="62"/>
      <c r="E63" s="63"/>
      <c r="F63" s="63"/>
      <c r="G63" s="64"/>
    </row>
    <row r="64" spans="1:7" x14ac:dyDescent="0.3">
      <c r="A64" s="62">
        <v>8</v>
      </c>
      <c r="B64" s="63"/>
      <c r="C64" s="62"/>
      <c r="D64" s="62"/>
      <c r="E64" s="63"/>
      <c r="F64" s="63"/>
      <c r="G64" s="64"/>
    </row>
    <row r="65" spans="1:7" x14ac:dyDescent="0.3">
      <c r="A65" s="62">
        <v>9</v>
      </c>
      <c r="B65" s="63"/>
      <c r="C65" s="62"/>
      <c r="D65" s="62"/>
      <c r="E65" s="63"/>
      <c r="F65" s="63"/>
      <c r="G65" s="64"/>
    </row>
    <row r="66" spans="1:7" x14ac:dyDescent="0.3">
      <c r="A66" s="62">
        <v>10</v>
      </c>
      <c r="B66" s="63"/>
      <c r="C66" s="62"/>
      <c r="D66" s="62"/>
      <c r="E66" s="63"/>
      <c r="F66" s="63"/>
      <c r="G66" s="64"/>
    </row>
    <row r="67" spans="1:7" x14ac:dyDescent="0.3">
      <c r="A67" s="62">
        <v>11</v>
      </c>
      <c r="B67" s="63"/>
      <c r="C67" s="62"/>
      <c r="D67" s="62"/>
      <c r="E67" s="63"/>
      <c r="F67" s="63"/>
      <c r="G67" s="64"/>
    </row>
    <row r="68" spans="1:7" x14ac:dyDescent="0.3">
      <c r="A68" s="62">
        <v>12</v>
      </c>
      <c r="B68" s="63"/>
      <c r="C68" s="62"/>
      <c r="D68" s="62"/>
      <c r="E68" s="63"/>
      <c r="F68" s="63"/>
      <c r="G68" s="64"/>
    </row>
    <row r="69" spans="1:7" x14ac:dyDescent="0.3">
      <c r="A69" s="62">
        <v>13</v>
      </c>
      <c r="B69" s="65"/>
      <c r="C69" s="66"/>
      <c r="D69" s="66"/>
      <c r="E69" s="65"/>
      <c r="F69" s="65"/>
      <c r="G69" s="64"/>
    </row>
    <row r="70" spans="1:7" x14ac:dyDescent="0.3">
      <c r="A70" s="62">
        <v>14</v>
      </c>
      <c r="B70" s="65"/>
      <c r="C70" s="66"/>
      <c r="D70" s="66"/>
      <c r="E70" s="65"/>
      <c r="F70" s="65"/>
      <c r="G70" s="64"/>
    </row>
    <row r="71" spans="1:7" x14ac:dyDescent="0.3">
      <c r="A71" s="62">
        <v>15</v>
      </c>
      <c r="B71" s="65"/>
      <c r="C71" s="66"/>
      <c r="D71" s="66"/>
      <c r="E71" s="65"/>
      <c r="F71" s="65"/>
      <c r="G71" s="64"/>
    </row>
    <row r="72" spans="1:7" x14ac:dyDescent="0.3">
      <c r="A72" s="62">
        <v>16</v>
      </c>
      <c r="B72" s="65"/>
      <c r="C72" s="66"/>
      <c r="D72" s="66"/>
      <c r="E72" s="65"/>
      <c r="F72" s="65"/>
      <c r="G72" s="64"/>
    </row>
    <row r="73" spans="1:7" x14ac:dyDescent="0.3">
      <c r="B73" s="105" t="s">
        <v>115</v>
      </c>
      <c r="C73" s="105"/>
      <c r="D73" s="105"/>
      <c r="E73" s="105"/>
      <c r="F73" s="105"/>
    </row>
    <row r="74" spans="1:7" x14ac:dyDescent="0.3">
      <c r="B74" s="105"/>
      <c r="C74" s="105"/>
      <c r="D74" s="105"/>
      <c r="E74" s="105"/>
      <c r="F74" s="105"/>
    </row>
  </sheetData>
  <mergeCells count="32">
    <mergeCell ref="B2:E2"/>
    <mergeCell ref="B4:E4"/>
    <mergeCell ref="B5:E5"/>
    <mergeCell ref="B6:E6"/>
    <mergeCell ref="B13:F14"/>
    <mergeCell ref="B3:F3"/>
    <mergeCell ref="B7:F7"/>
    <mergeCell ref="B43:F43"/>
    <mergeCell ref="B42:F42"/>
    <mergeCell ref="B41:F41"/>
    <mergeCell ref="B50:F50"/>
    <mergeCell ref="D33:F33"/>
    <mergeCell ref="D34:F34"/>
    <mergeCell ref="D35:F35"/>
    <mergeCell ref="D38:F38"/>
    <mergeCell ref="D39:F39"/>
    <mergeCell ref="D25:F25"/>
    <mergeCell ref="B15:F15"/>
    <mergeCell ref="C8:F8"/>
    <mergeCell ref="B73:F74"/>
    <mergeCell ref="B55:F55"/>
    <mergeCell ref="B54:F54"/>
    <mergeCell ref="B51:F51"/>
    <mergeCell ref="B53:F53"/>
    <mergeCell ref="D28:F28"/>
    <mergeCell ref="D29:F29"/>
    <mergeCell ref="D30:F30"/>
    <mergeCell ref="D22:F22"/>
    <mergeCell ref="D23:F23"/>
    <mergeCell ref="D24:F24"/>
    <mergeCell ref="D26:F26"/>
    <mergeCell ref="D27:F27"/>
  </mergeCells>
  <conditionalFormatting sqref="B57:B72">
    <cfRule type="duplicateValues" dxfId="18" priority="25"/>
  </conditionalFormatting>
  <conditionalFormatting sqref="C16:C19 C45:F48 E16:E19">
    <cfRule type="containsBlanks" dxfId="17" priority="26">
      <formula>LEN(TRIM(C16))=0</formula>
    </cfRule>
  </conditionalFormatting>
  <conditionalFormatting sqref="C19">
    <cfRule type="cellIs" dxfId="16" priority="21" operator="equal">
      <formula>"Express"</formula>
    </cfRule>
  </conditionalFormatting>
  <conditionalFormatting sqref="C22:C30">
    <cfRule type="containsBlanks" dxfId="15" priority="3">
      <formula>LEN(TRIM(C22))=0</formula>
    </cfRule>
  </conditionalFormatting>
  <conditionalFormatting sqref="C33:C35">
    <cfRule type="containsBlanks" dxfId="14" priority="9">
      <formula>LEN(TRIM(C33))=0</formula>
    </cfRule>
  </conditionalFormatting>
  <conditionalFormatting sqref="C38:C39">
    <cfRule type="containsBlanks" dxfId="13" priority="10">
      <formula>LEN(TRIM(C38))=0</formula>
    </cfRule>
  </conditionalFormatting>
  <conditionalFormatting sqref="D24:F25">
    <cfRule type="containsText" dxfId="12" priority="1" operator="containsText" text="sheets">
      <formula>NOT(ISERROR(SEARCH("sheets",D24)))</formula>
    </cfRule>
  </conditionalFormatting>
  <conditionalFormatting sqref="D35:F35">
    <cfRule type="containsText" dxfId="11" priority="7" operator="containsText" text="Please">
      <formula>NOT(ISERROR(SEARCH("Please",D35)))</formula>
    </cfRule>
  </conditionalFormatting>
  <conditionalFormatting sqref="E44:E48">
    <cfRule type="expression" dxfId="10" priority="18">
      <formula>$C$23="MiSeq"</formula>
    </cfRule>
  </conditionalFormatting>
  <dataValidations count="12">
    <dataValidation type="whole" allowBlank="1" showInputMessage="1" showErrorMessage="1" error="Read length must be a numerical value." sqref="C26:C29" xr:uid="{AD346223-931A-4743-A06D-51A8189E6522}">
      <formula1>0</formula1>
      <formula2>401</formula2>
    </dataValidation>
    <dataValidation type="list" allowBlank="1" showInputMessage="1" showErrorMessage="1" sqref="C46:F46" xr:uid="{211C2085-D41D-4705-9109-DEE86583799A}">
      <formula1>"Standard,Custom"</formula1>
    </dataValidation>
    <dataValidation type="custom" allowBlank="1" showInputMessage="1" showErrorMessage="1" error="Please provide full nucleotide sequence (e.g. TAGATCGC). _x000a_Do not use index codes (e.g. 501)" promptTitle="Info" prompt="Please provide full nucleotide sequence (e.g. TAGATCGC). _x000a_Do not use index codes (e.g. 501)" sqref="C57:D72" xr:uid="{AE47BDE7-58A2-42F4-876D-BBE55EDC97E5}">
      <formula1>ISNUMBER(SUMPRODUCT(SEARCH(MID(C57,ROW(INDIRECT("1:"&amp;LEN(C57))),1),"nactgNACTG")))</formula1>
    </dataValidation>
    <dataValidation type="list" allowBlank="1" showInputMessage="1" showErrorMessage="1" sqref="C33" xr:uid="{489A1666-E20D-48B5-97B7-A3386CB1A0E9}">
      <formula1>"DNA,RNA,Amplicon"</formula1>
    </dataValidation>
    <dataValidation type="list" allowBlank="1" showInputMessage="1" showErrorMessage="1" sqref="C39" xr:uid="{E8AF3854-2C09-4694-98F0-7E6FECA5E96E}">
      <formula1>"High,Low"</formula1>
    </dataValidation>
    <dataValidation type="list" allowBlank="1" showInputMessage="1" showErrorMessage="1" sqref="C19" xr:uid="{913EDB1A-B51F-4A16-B57B-AAC53ABFCC29}">
      <formula1>"Standard, Express"</formula1>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57:D72" xr:uid="{85D689E6-A9E4-42EE-8D33-BDC68D0ED427}">
      <formula1>ISNUMBER(SUMPRODUCT(SEARCH(MID(B57,ROW(INDIRECT("1:"&amp;LEN(B57))),1),"0123456789abcdefghijklmnopqrstuvwxyzABCDEFGHIJKLMNOPQRSTUVWXYZ-_")))</formula1>
    </dataValidation>
    <dataValidation type="decimal" operator="greaterThan" allowBlank="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E57:F72" xr:uid="{97848A58-E9E9-4237-BC53-C3D2124BC853}">
      <formula1>0</formula1>
    </dataValidation>
    <dataValidation type="list" allowBlank="1" showInputMessage="1" showErrorMessage="1" sqref="C35" xr:uid="{375CA61E-6C0E-4CF2-9357-75B37DCBE731}">
      <formula1>"qPCR,QuBit,BioAnalyzer,Tapestation,None,Other"</formula1>
    </dataValidation>
    <dataValidation type="decimal" operator="greaterThan" allowBlank="1" showInputMessage="1" showErrorMessage="1" errorTitle="Primer info must be numeric." sqref="C47:F48" xr:uid="{9EA0E047-0230-4E64-922A-742E3CA6518A}">
      <formula1>0</formula1>
    </dataValidation>
    <dataValidation type="whole" operator="greaterThan" allowBlank="1" showInputMessage="1" showErrorMessage="1" sqref="C38" xr:uid="{46FA2244-BD41-4D49-8E80-1E77C70DB279}">
      <formula1>0</formula1>
    </dataValidation>
    <dataValidation type="whole" operator="greaterThanOrEqual" allowBlank="1" showInputMessage="1" showErrorMessage="1" sqref="C25" xr:uid="{7DF82CA3-B2CA-4ECC-BA16-E80026332074}">
      <formula1>1</formula1>
    </dataValidation>
  </dataValidations>
  <hyperlinks>
    <hyperlink ref="E10" r:id="rId1" xr:uid="{AC949217-958D-4D9B-A36E-9D0562F6395E}"/>
  </hyperlinks>
  <pageMargins left="0.25" right="0.25" top="0.75" bottom="0.75" header="0.3" footer="0.3"/>
  <pageSetup scale="83"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BCF61F02-9A52-4B57-9B9C-A843A0B3B737}">
          <x14:formula1>
            <xm:f>'Run Types'!$H$2:$H$12</xm:f>
          </x14:formula1>
          <xm:sqref>C30</xm:sqref>
        </x14:dataValidation>
        <x14:dataValidation type="list" allowBlank="1" showInputMessage="1" showErrorMessage="1" xr:uid="{ED6E3F30-9542-4697-ADF9-365A37CD4299}">
          <x14:formula1>
            <xm:f>'Run Types'!$I$2:$I$16</xm:f>
          </x14:formula1>
          <xm:sqref>C34</xm:sqref>
        </x14:dataValidation>
        <x14:dataValidation type="list" allowBlank="1" showInputMessage="1" showErrorMessage="1" xr:uid="{2B452A76-7624-471B-BCA6-659161C35526}">
          <x14:formula1>
            <xm:f>'Run Types'!$A$1:$F$1</xm:f>
          </x14:formula1>
          <xm:sqref>C23</xm:sqref>
        </x14:dataValidation>
        <x14:dataValidation type="list" allowBlank="1" showInputMessage="1" showErrorMessage="1" xr:uid="{04C5E574-3FFC-4F40-8565-2CDED49F0447}">
          <x14:formula1>
            <xm:f>_xlfn.ANCHORARRAY('Run Types'!$A$12)</xm:f>
          </x14:formula1>
          <xm:sqref>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50C9-1668-45E8-BBD6-E4F42F36D41C}">
  <sheetPr>
    <tabColor theme="7" tint="0.59999389629810485"/>
    <pageSetUpPr fitToPage="1"/>
  </sheetPr>
  <dimension ref="A1:M165"/>
  <sheetViews>
    <sheetView zoomScaleNormal="100" workbookViewId="0">
      <selection activeCell="C16" sqref="C16"/>
    </sheetView>
  </sheetViews>
  <sheetFormatPr defaultColWidth="9.109375" defaultRowHeight="14.4" x14ac:dyDescent="0.3"/>
  <cols>
    <col min="1" max="1" width="3" style="52" bestFit="1" customWidth="1"/>
    <col min="2" max="2" width="32.88671875" style="52" bestFit="1" customWidth="1"/>
    <col min="3" max="3" width="18.6640625" style="52" bestFit="1" customWidth="1"/>
    <col min="4" max="8" width="22.88671875" style="52" customWidth="1"/>
    <col min="9" max="13" width="9.109375" style="52" customWidth="1"/>
    <col min="14" max="16384" width="9.109375" style="52"/>
  </cols>
  <sheetData>
    <row r="1" spans="2:6" customFormat="1" ht="15.6" x14ac:dyDescent="0.3">
      <c r="B1" s="23" t="s">
        <v>3</v>
      </c>
      <c r="C1" s="23"/>
      <c r="D1" s="23"/>
      <c r="E1" s="23"/>
    </row>
    <row r="2" spans="2:6" customFormat="1" ht="15.6" x14ac:dyDescent="0.3">
      <c r="B2" s="102" t="s">
        <v>93</v>
      </c>
      <c r="C2" s="102"/>
      <c r="D2" s="102"/>
      <c r="E2" s="102"/>
    </row>
    <row r="3" spans="2:6" customFormat="1" ht="15.6" x14ac:dyDescent="0.3">
      <c r="B3" s="108" t="s">
        <v>117</v>
      </c>
      <c r="C3" s="108"/>
      <c r="D3" s="108"/>
      <c r="E3" s="108"/>
      <c r="F3" s="108"/>
    </row>
    <row r="4" spans="2:6" customFormat="1" ht="15.6" x14ac:dyDescent="0.3">
      <c r="B4" s="102" t="s">
        <v>82</v>
      </c>
      <c r="C4" s="102"/>
      <c r="D4" s="102"/>
      <c r="E4" s="102"/>
    </row>
    <row r="5" spans="2:6" customFormat="1" ht="15.6" x14ac:dyDescent="0.3">
      <c r="B5" s="102" t="s">
        <v>83</v>
      </c>
      <c r="C5" s="102"/>
      <c r="D5" s="102"/>
      <c r="E5" s="102"/>
    </row>
    <row r="6" spans="2:6" customFormat="1" x14ac:dyDescent="0.3">
      <c r="B6" s="81"/>
      <c r="C6" s="81"/>
      <c r="D6" s="81"/>
      <c r="E6" s="81"/>
    </row>
    <row r="7" spans="2:6" s="26" customFormat="1" x14ac:dyDescent="0.3">
      <c r="B7" s="109" t="s">
        <v>248</v>
      </c>
      <c r="C7" s="109"/>
      <c r="D7" s="109"/>
      <c r="E7" s="109"/>
      <c r="F7" s="109"/>
    </row>
    <row r="8" spans="2:6" customFormat="1" x14ac:dyDescent="0.3">
      <c r="C8" s="104" t="str">
        <f>Instructions!A41</f>
        <v>SeqMatic Sample Submission Form Version 21.0.4 - Libraries for Pooling - April 2025</v>
      </c>
      <c r="D8" s="104"/>
      <c r="E8" s="104"/>
      <c r="F8" s="104"/>
    </row>
    <row r="9" spans="2:6" s="25" customFormat="1" ht="15.6" x14ac:dyDescent="0.3">
      <c r="C9" s="32" t="s">
        <v>17</v>
      </c>
      <c r="D9" s="24" t="s">
        <v>22</v>
      </c>
      <c r="E9" s="79"/>
      <c r="F9" s="23" t="s">
        <v>25</v>
      </c>
    </row>
    <row r="10" spans="2:6" s="25" customFormat="1" ht="15.6" x14ac:dyDescent="0.3">
      <c r="C10" s="23"/>
      <c r="D10" s="24" t="str">
        <f>Instructions!A18</f>
        <v>48383 Fremont Blvd</v>
      </c>
      <c r="E10" s="79"/>
      <c r="F10" s="29" t="s">
        <v>26</v>
      </c>
    </row>
    <row r="11" spans="2:6" s="25" customFormat="1" ht="15.6" x14ac:dyDescent="0.3">
      <c r="C11" s="23"/>
      <c r="D11" s="24" t="str">
        <f>Instructions!A19</f>
        <v>Suite 120</v>
      </c>
      <c r="E11" s="77"/>
      <c r="F11" s="29"/>
    </row>
    <row r="12" spans="2:6" s="25" customFormat="1" ht="15.6" x14ac:dyDescent="0.3">
      <c r="C12" s="23"/>
      <c r="D12" s="24" t="str">
        <f>Instructions!A20</f>
        <v>Fremont, CA 94538</v>
      </c>
      <c r="E12" s="79"/>
    </row>
    <row r="13" spans="2:6" s="25" customFormat="1" ht="15.75" customHeight="1" x14ac:dyDescent="0.3">
      <c r="B13" s="103" t="str">
        <f>IF(AND(C23="HiSeq",C19="Express"),"ERROR: HiSeq EXPRESS IS NOT AVAILABLE",C23&amp;" "&amp;IF(C19="Express","Express ","")&amp;"Submission Form for Library Pooling")</f>
        <v xml:space="preserve"> Submission Form for Library Pooling</v>
      </c>
      <c r="C13" s="103"/>
      <c r="D13" s="103"/>
      <c r="E13" s="103"/>
      <c r="F13" s="103"/>
    </row>
    <row r="14" spans="2:6" s="25" customFormat="1" ht="15.75" customHeight="1" x14ac:dyDescent="0.3">
      <c r="B14" s="103"/>
      <c r="C14" s="103"/>
      <c r="D14" s="103"/>
      <c r="E14" s="103"/>
      <c r="F14" s="103"/>
    </row>
    <row r="15" spans="2:6" customFormat="1" ht="21" x14ac:dyDescent="0.4">
      <c r="B15" s="92" t="s">
        <v>27</v>
      </c>
      <c r="C15" s="92"/>
      <c r="D15" s="92"/>
      <c r="E15" s="92"/>
      <c r="F15" s="92"/>
    </row>
    <row r="16" spans="2:6" customFormat="1" ht="15.6" x14ac:dyDescent="0.3">
      <c r="B16" s="2" t="s">
        <v>86</v>
      </c>
      <c r="C16" s="18"/>
      <c r="D16" s="2" t="s">
        <v>89</v>
      </c>
      <c r="E16" s="28"/>
    </row>
    <row r="17" spans="2:6" customFormat="1" ht="15.6" x14ac:dyDescent="0.3">
      <c r="B17" s="2" t="s">
        <v>85</v>
      </c>
      <c r="C17" s="18"/>
      <c r="D17" s="2" t="s">
        <v>90</v>
      </c>
      <c r="E17" s="28"/>
    </row>
    <row r="18" spans="2:6" customFormat="1" ht="15.6" x14ac:dyDescent="0.3">
      <c r="B18" s="2" t="s">
        <v>87</v>
      </c>
      <c r="C18" s="18"/>
      <c r="D18" s="2" t="s">
        <v>91</v>
      </c>
      <c r="E18" s="28"/>
    </row>
    <row r="19" spans="2:6" customFormat="1" ht="15.6" x14ac:dyDescent="0.3">
      <c r="B19" s="2" t="s">
        <v>88</v>
      </c>
      <c r="C19" s="18"/>
      <c r="D19" s="2" t="s">
        <v>92</v>
      </c>
      <c r="E19" s="28"/>
    </row>
    <row r="20" spans="2:6" customFormat="1" ht="15.6" x14ac:dyDescent="0.3">
      <c r="C20" s="30" t="str">
        <f>IF(C19="Express","Express fees apply.","")</f>
        <v/>
      </c>
    </row>
    <row r="21" spans="2:6" customFormat="1" ht="21" x14ac:dyDescent="0.4">
      <c r="B21" s="92" t="s">
        <v>76</v>
      </c>
      <c r="C21" s="92"/>
      <c r="D21" s="92"/>
      <c r="E21" s="92"/>
      <c r="F21" s="92"/>
    </row>
    <row r="22" spans="2:6" customFormat="1" ht="15.6" x14ac:dyDescent="0.3">
      <c r="B22" s="17" t="s">
        <v>72</v>
      </c>
      <c r="C22" s="31"/>
      <c r="D22" s="89" t="s">
        <v>105</v>
      </c>
      <c r="E22" s="90"/>
      <c r="F22" s="91"/>
    </row>
    <row r="23" spans="2:6" customFormat="1" ht="15.6" x14ac:dyDescent="0.3">
      <c r="B23" s="17" t="s">
        <v>71</v>
      </c>
      <c r="C23" s="31"/>
      <c r="D23" s="89" t="str">
        <f>_xlfn.TEXTJOIN(", ", TRUE, 'Run Types'!A1:F1)</f>
        <v>MiSeq, NextSeq 550, NextSeq 2000, NovaSeq 6000, NovaSeq X</v>
      </c>
      <c r="E23" s="90"/>
      <c r="F23" s="91"/>
    </row>
    <row r="24" spans="2:6" customFormat="1" ht="15.6" x14ac:dyDescent="0.3">
      <c r="B24" s="17" t="s">
        <v>70</v>
      </c>
      <c r="C24" s="31"/>
      <c r="D24" s="89" t="str">
        <f>IF(C24&lt;&gt;"","Select from dropdown","Choose instrumentation first, then select from dropdown")</f>
        <v>Choose instrumentation first, then select from dropdown</v>
      </c>
      <c r="E24" s="90"/>
      <c r="F24" s="91"/>
    </row>
    <row r="25" spans="2:6" customFormat="1" ht="15.6" x14ac:dyDescent="0.3">
      <c r="B25" s="17" t="s">
        <v>268</v>
      </c>
      <c r="C25" s="31" t="str">
        <f>IF(C24&lt;&gt;"", IFERROR(IF(SEARCH("Lane", C24),""),VLOOKUP(C24,'Run Types'!L2:M20,2,FALSE)), "")</f>
        <v/>
      </c>
      <c r="D25" s="89" t="str">
        <f>IFERROR(IF(SEARCH("Lane", C24), "Enter desired number of lanes", ""), "Auto-populated based on flow cell type")</f>
        <v>Auto-populated based on flow cell type</v>
      </c>
      <c r="E25" s="90"/>
      <c r="F25" s="91"/>
    </row>
    <row r="26" spans="2:6" customFormat="1" ht="15.6" x14ac:dyDescent="0.3">
      <c r="B26" s="17" t="s">
        <v>94</v>
      </c>
      <c r="C26" s="31"/>
      <c r="D26" s="89" t="s">
        <v>106</v>
      </c>
      <c r="E26" s="90"/>
      <c r="F26" s="91"/>
    </row>
    <row r="27" spans="2:6" customFormat="1" ht="15.6" x14ac:dyDescent="0.3">
      <c r="B27" s="17" t="s">
        <v>95</v>
      </c>
      <c r="C27" s="31"/>
      <c r="D27" s="89" t="s">
        <v>75</v>
      </c>
      <c r="E27" s="90"/>
      <c r="F27" s="91"/>
    </row>
    <row r="28" spans="2:6" customFormat="1" ht="15.6" x14ac:dyDescent="0.3">
      <c r="B28" s="17" t="s">
        <v>96</v>
      </c>
      <c r="C28" s="31"/>
      <c r="D28" s="89" t="s">
        <v>75</v>
      </c>
      <c r="E28" s="90"/>
      <c r="F28" s="91"/>
    </row>
    <row r="29" spans="2:6" customFormat="1" ht="15.6" x14ac:dyDescent="0.3">
      <c r="B29" s="17" t="s">
        <v>97</v>
      </c>
      <c r="C29" s="31"/>
      <c r="D29" s="89" t="s">
        <v>107</v>
      </c>
      <c r="E29" s="90"/>
      <c r="F29" s="91"/>
    </row>
    <row r="30" spans="2:6" customFormat="1" ht="15.6" x14ac:dyDescent="0.3">
      <c r="B30" s="17" t="s">
        <v>65</v>
      </c>
      <c r="C30" s="33"/>
      <c r="D30" s="96" t="str">
        <f>IF(C30="","",IF(C30=0,"0% PhiX is not recommended. Please explain reasoning in comments",IF(C30="Unsure","Consult with SeqMatic before submission","")))</f>
        <v/>
      </c>
      <c r="E30" s="97"/>
      <c r="F30" s="98"/>
    </row>
    <row r="31" spans="2:6" customFormat="1" x14ac:dyDescent="0.3">
      <c r="B31" s="26"/>
      <c r="C31" s="26"/>
      <c r="D31" s="26"/>
      <c r="E31" s="26"/>
    </row>
    <row r="32" spans="2:6" customFormat="1" ht="21" x14ac:dyDescent="0.4">
      <c r="B32" s="92" t="s">
        <v>241</v>
      </c>
      <c r="C32" s="92"/>
      <c r="D32" s="92"/>
      <c r="E32" s="92"/>
      <c r="F32" s="92"/>
    </row>
    <row r="33" spans="2:6" customFormat="1" ht="15.6" x14ac:dyDescent="0.3">
      <c r="B33" s="17" t="s">
        <v>98</v>
      </c>
      <c r="C33" s="31"/>
      <c r="D33" s="89" t="str">
        <f>IF(C33="Other","Please describe in comments section below","DNA, RNA, Amplicon")</f>
        <v>DNA, RNA, Amplicon</v>
      </c>
      <c r="E33" s="90"/>
      <c r="F33" s="91"/>
    </row>
    <row r="34" spans="2:6" customFormat="1" ht="15.6" x14ac:dyDescent="0.3">
      <c r="B34" s="17" t="s">
        <v>242</v>
      </c>
      <c r="C34" s="31"/>
      <c r="D34" s="89" t="str">
        <f>IF(C34="Other","Please describe in comments section below","Choose from dropdown")</f>
        <v>Choose from dropdown</v>
      </c>
      <c r="E34" s="90"/>
      <c r="F34" s="91"/>
    </row>
    <row r="35" spans="2:6" customFormat="1" ht="15.6" x14ac:dyDescent="0.3">
      <c r="B35" s="17" t="s">
        <v>99</v>
      </c>
      <c r="C35" s="31"/>
      <c r="D35" s="89" t="s">
        <v>243</v>
      </c>
      <c r="E35" s="90"/>
      <c r="F35" s="91"/>
    </row>
    <row r="36" spans="2:6" customFormat="1" x14ac:dyDescent="0.3">
      <c r="B36" s="26" t="s">
        <v>244</v>
      </c>
      <c r="C36" s="26"/>
      <c r="D36" s="26"/>
      <c r="E36" s="26"/>
    </row>
    <row r="37" spans="2:6" customFormat="1" ht="21" x14ac:dyDescent="0.4">
      <c r="B37" s="92" t="s">
        <v>245</v>
      </c>
      <c r="C37" s="92"/>
      <c r="D37" s="92"/>
      <c r="E37" s="92"/>
      <c r="F37" s="92"/>
    </row>
    <row r="38" spans="2:6" customFormat="1" ht="15.6" x14ac:dyDescent="0.3">
      <c r="B38" s="17" t="s">
        <v>246</v>
      </c>
      <c r="C38" s="31"/>
      <c r="D38" s="89"/>
      <c r="E38" s="90"/>
      <c r="F38" s="91"/>
    </row>
    <row r="39" spans="2:6" customFormat="1" ht="15.6" x14ac:dyDescent="0.3">
      <c r="B39" s="17" t="s">
        <v>247</v>
      </c>
      <c r="C39" s="31"/>
      <c r="D39" s="89" t="str">
        <f>IF(C39="Low","Higher PhiX percetages is required","Fragmented Library = High, Amplicon = Low")</f>
        <v>Fragmented Library = High, Amplicon = Low</v>
      </c>
      <c r="E39" s="90"/>
      <c r="F39" s="91"/>
    </row>
    <row r="40" spans="2:6" customFormat="1" x14ac:dyDescent="0.3">
      <c r="B40" s="26"/>
      <c r="C40" s="26"/>
      <c r="D40" s="26"/>
      <c r="E40" s="26"/>
    </row>
    <row r="41" spans="2:6" customFormat="1" ht="21" x14ac:dyDescent="0.4">
      <c r="B41" s="92" t="s">
        <v>9</v>
      </c>
      <c r="C41" s="92"/>
      <c r="D41" s="92"/>
      <c r="E41" s="92"/>
      <c r="F41" s="92"/>
    </row>
    <row r="42" spans="2:6" customFormat="1" x14ac:dyDescent="0.3">
      <c r="B42" s="93" t="s">
        <v>36</v>
      </c>
      <c r="C42" s="93"/>
      <c r="D42" s="93"/>
      <c r="E42" s="93"/>
      <c r="F42" s="93"/>
    </row>
    <row r="43" spans="2:6" customFormat="1" ht="15" thickBot="1" x14ac:dyDescent="0.35">
      <c r="B43" s="93" t="s">
        <v>114</v>
      </c>
      <c r="C43" s="93"/>
      <c r="D43" s="93"/>
      <c r="E43" s="93"/>
      <c r="F43" s="93"/>
    </row>
    <row r="44" spans="2:6" customFormat="1" ht="16.8" thickTop="1" thickBot="1" x14ac:dyDescent="0.35">
      <c r="B44" s="16"/>
      <c r="C44" s="43" t="s">
        <v>56</v>
      </c>
      <c r="D44" s="43" t="s">
        <v>57</v>
      </c>
      <c r="E44" s="43" t="s">
        <v>59</v>
      </c>
      <c r="F44" s="43" t="s">
        <v>58</v>
      </c>
    </row>
    <row r="45" spans="2:6" customFormat="1" ht="16.2" thickTop="1" x14ac:dyDescent="0.3">
      <c r="B45" s="17" t="s">
        <v>100</v>
      </c>
      <c r="C45" s="44"/>
      <c r="D45" s="44"/>
      <c r="E45" s="44"/>
      <c r="F45" s="44"/>
    </row>
    <row r="46" spans="2:6" customFormat="1" ht="15.6" x14ac:dyDescent="0.3">
      <c r="B46" s="17" t="s">
        <v>101</v>
      </c>
      <c r="C46" s="18"/>
      <c r="D46" s="18"/>
      <c r="E46" s="18"/>
      <c r="F46" s="18"/>
    </row>
    <row r="47" spans="2:6" customFormat="1" ht="15.6" x14ac:dyDescent="0.3">
      <c r="B47" s="17" t="s">
        <v>102</v>
      </c>
      <c r="C47" s="18"/>
      <c r="D47" s="18"/>
      <c r="E47" s="18"/>
      <c r="F47" s="18"/>
    </row>
    <row r="48" spans="2:6" customFormat="1" ht="15.6" x14ac:dyDescent="0.3">
      <c r="B48" s="17" t="s">
        <v>103</v>
      </c>
      <c r="C48" s="18"/>
      <c r="D48" s="18"/>
      <c r="E48" s="18"/>
      <c r="F48" s="18"/>
    </row>
    <row r="49" spans="1:13" customFormat="1" x14ac:dyDescent="0.3"/>
    <row r="50" spans="1:13" customFormat="1" ht="21" x14ac:dyDescent="0.4">
      <c r="B50" s="92" t="s">
        <v>14</v>
      </c>
      <c r="C50" s="92"/>
      <c r="D50" s="92"/>
      <c r="E50" s="92"/>
      <c r="F50" s="92"/>
    </row>
    <row r="51" spans="1:13" customFormat="1" ht="75" customHeight="1" x14ac:dyDescent="0.3">
      <c r="B51" s="107"/>
      <c r="C51" s="107"/>
      <c r="D51" s="107"/>
      <c r="E51" s="107"/>
      <c r="F51" s="107"/>
    </row>
    <row r="52" spans="1:13" customFormat="1" ht="15.75" customHeight="1" x14ac:dyDescent="0.3"/>
    <row r="53" spans="1:13" ht="21" x14ac:dyDescent="0.4">
      <c r="B53" s="110" t="s">
        <v>118</v>
      </c>
      <c r="C53" s="110"/>
      <c r="D53" s="110"/>
      <c r="E53" s="110"/>
      <c r="F53" s="110"/>
      <c r="G53" s="110"/>
      <c r="H53" s="110"/>
      <c r="I53" s="110"/>
      <c r="J53" s="110"/>
      <c r="K53" s="110"/>
      <c r="L53" s="110"/>
      <c r="M53" s="110"/>
    </row>
    <row r="54" spans="1:13" ht="15.6" x14ac:dyDescent="0.3">
      <c r="B54" s="56" t="s">
        <v>119</v>
      </c>
      <c r="C54" s="58"/>
      <c r="E54" s="56" t="s">
        <v>120</v>
      </c>
      <c r="F54" s="57"/>
    </row>
    <row r="55" spans="1:13" x14ac:dyDescent="0.3">
      <c r="B55" s="53"/>
      <c r="C55" s="53"/>
      <c r="D55" s="53"/>
      <c r="E55" s="53"/>
      <c r="F55" s="53"/>
      <c r="G55" s="53"/>
      <c r="H55" s="53"/>
      <c r="I55" s="53"/>
    </row>
    <row r="56" spans="1:13" ht="15.6" x14ac:dyDescent="0.3">
      <c r="B56" s="112" t="s">
        <v>240</v>
      </c>
      <c r="C56" s="112"/>
      <c r="D56" s="112"/>
      <c r="E56" s="112"/>
      <c r="F56" s="112"/>
      <c r="G56" s="112"/>
      <c r="H56" s="112"/>
      <c r="I56" s="112"/>
      <c r="J56" s="112"/>
      <c r="K56" s="112"/>
      <c r="L56" s="112"/>
      <c r="M56" s="112"/>
    </row>
    <row r="57" spans="1:13" ht="15.6" x14ac:dyDescent="0.3">
      <c r="B57" s="113" t="s">
        <v>121</v>
      </c>
      <c r="C57" s="113"/>
      <c r="D57" s="113"/>
      <c r="E57" s="113"/>
      <c r="F57" s="113"/>
      <c r="G57" s="113"/>
      <c r="H57" s="113"/>
      <c r="I57" s="113"/>
      <c r="J57" s="113"/>
      <c r="K57" s="113"/>
      <c r="L57" s="113"/>
      <c r="M57" s="113"/>
    </row>
    <row r="58" spans="1:13" x14ac:dyDescent="0.3">
      <c r="A58" s="54"/>
      <c r="B58" s="54">
        <v>1</v>
      </c>
      <c r="C58" s="54">
        <v>2</v>
      </c>
      <c r="D58" s="54">
        <v>3</v>
      </c>
      <c r="E58" s="54">
        <v>4</v>
      </c>
      <c r="F58" s="54">
        <v>5</v>
      </c>
      <c r="G58" s="54">
        <v>6</v>
      </c>
      <c r="H58" s="54">
        <v>7</v>
      </c>
      <c r="I58" s="54">
        <v>8</v>
      </c>
      <c r="J58" s="54">
        <v>9</v>
      </c>
      <c r="K58" s="54">
        <v>10</v>
      </c>
      <c r="L58" s="54">
        <v>11</v>
      </c>
      <c r="M58" s="54">
        <v>12</v>
      </c>
    </row>
    <row r="59" spans="1:13" x14ac:dyDescent="0.3">
      <c r="A59" s="55" t="s">
        <v>122</v>
      </c>
      <c r="B59" s="39"/>
      <c r="C59" s="39"/>
      <c r="D59" s="39"/>
      <c r="E59" s="39"/>
      <c r="F59" s="39"/>
      <c r="G59" s="39"/>
      <c r="H59" s="39"/>
      <c r="I59" s="39"/>
      <c r="J59" s="39"/>
      <c r="K59" s="39"/>
      <c r="L59" s="39"/>
      <c r="M59" s="39"/>
    </row>
    <row r="60" spans="1:13" x14ac:dyDescent="0.3">
      <c r="A60" s="55" t="s">
        <v>123</v>
      </c>
      <c r="B60" s="39"/>
      <c r="C60" s="39"/>
      <c r="D60" s="39"/>
      <c r="E60" s="39"/>
      <c r="F60" s="39"/>
      <c r="G60" s="39"/>
      <c r="H60" s="39"/>
      <c r="I60" s="39"/>
      <c r="J60" s="39"/>
      <c r="K60" s="39"/>
      <c r="L60" s="39"/>
      <c r="M60" s="39"/>
    </row>
    <row r="61" spans="1:13" x14ac:dyDescent="0.3">
      <c r="A61" s="55" t="s">
        <v>124</v>
      </c>
      <c r="B61" s="39"/>
      <c r="C61" s="39"/>
      <c r="D61" s="39"/>
      <c r="E61" s="39"/>
      <c r="F61" s="39"/>
      <c r="G61" s="39"/>
      <c r="H61" s="39"/>
      <c r="I61" s="39"/>
      <c r="J61" s="39"/>
      <c r="K61" s="39"/>
      <c r="L61" s="39"/>
      <c r="M61" s="39"/>
    </row>
    <row r="62" spans="1:13" x14ac:dyDescent="0.3">
      <c r="A62" s="55" t="s">
        <v>125</v>
      </c>
      <c r="B62" s="39"/>
      <c r="C62" s="39"/>
      <c r="D62" s="39"/>
      <c r="E62" s="39"/>
      <c r="F62" s="39"/>
      <c r="G62" s="39"/>
      <c r="H62" s="39"/>
      <c r="I62" s="39"/>
      <c r="J62" s="39"/>
      <c r="K62" s="39"/>
      <c r="L62" s="39"/>
      <c r="M62" s="39"/>
    </row>
    <row r="63" spans="1:13" x14ac:dyDescent="0.3">
      <c r="A63" s="55" t="s">
        <v>126</v>
      </c>
      <c r="B63" s="39"/>
      <c r="C63" s="39"/>
      <c r="D63" s="39"/>
      <c r="E63" s="39"/>
      <c r="F63" s="39"/>
      <c r="G63" s="39"/>
      <c r="H63" s="39"/>
      <c r="I63" s="39"/>
      <c r="J63" s="39"/>
      <c r="K63" s="39"/>
      <c r="L63" s="39"/>
      <c r="M63" s="39"/>
    </row>
    <row r="64" spans="1:13" x14ac:dyDescent="0.3">
      <c r="A64" s="55" t="s">
        <v>127</v>
      </c>
      <c r="B64" s="39"/>
      <c r="C64" s="39"/>
      <c r="D64" s="39"/>
      <c r="E64" s="39"/>
      <c r="F64" s="39"/>
      <c r="G64" s="39"/>
      <c r="H64" s="39"/>
      <c r="I64" s="39"/>
      <c r="J64" s="39"/>
      <c r="K64" s="39"/>
      <c r="L64" s="39"/>
      <c r="M64" s="39"/>
    </row>
    <row r="65" spans="1:13" x14ac:dyDescent="0.3">
      <c r="A65" s="55" t="s">
        <v>128</v>
      </c>
      <c r="B65" s="39"/>
      <c r="C65" s="39"/>
      <c r="D65" s="39"/>
      <c r="E65" s="39"/>
      <c r="F65" s="39"/>
      <c r="G65" s="39"/>
      <c r="H65" s="39"/>
      <c r="I65" s="39"/>
      <c r="J65" s="39"/>
      <c r="K65" s="39"/>
      <c r="L65" s="39"/>
      <c r="M65" s="39"/>
    </row>
    <row r="66" spans="1:13" x14ac:dyDescent="0.3">
      <c r="A66" s="55" t="s">
        <v>129</v>
      </c>
      <c r="B66" s="39"/>
      <c r="C66" s="39"/>
      <c r="D66" s="39"/>
      <c r="E66" s="39"/>
      <c r="F66" s="39"/>
      <c r="G66" s="39"/>
      <c r="H66" s="39"/>
      <c r="I66" s="39"/>
      <c r="J66" s="39"/>
      <c r="K66" s="39"/>
      <c r="L66" s="39"/>
      <c r="M66" s="39"/>
    </row>
    <row r="67" spans="1:13" x14ac:dyDescent="0.3">
      <c r="B67" s="53"/>
      <c r="C67" s="53"/>
      <c r="D67" s="53"/>
      <c r="E67" s="53"/>
      <c r="F67" s="53"/>
      <c r="G67" s="53"/>
      <c r="H67" s="53"/>
      <c r="I67" s="53"/>
    </row>
    <row r="68" spans="1:13" ht="31.2" customHeight="1" x14ac:dyDescent="0.3">
      <c r="B68" s="111" t="str">
        <f>IF(C23="","",IF(OR(C23="NextSeq",C23="NovaSeq 6000"),"Please list index2 in reverse complement (Workflow B)","Please list index2 in forward orientation (Workflow A)"))</f>
        <v/>
      </c>
      <c r="C68" s="111"/>
      <c r="D68" s="111"/>
      <c r="E68" s="111"/>
      <c r="F68" s="111"/>
      <c r="G68" s="111"/>
      <c r="H68" s="111"/>
      <c r="I68" s="53"/>
    </row>
    <row r="69" spans="1:13" ht="28.8" x14ac:dyDescent="0.3">
      <c r="A69" s="67" t="s">
        <v>111</v>
      </c>
      <c r="B69" s="68" t="s">
        <v>130</v>
      </c>
      <c r="C69" s="60" t="s">
        <v>239</v>
      </c>
      <c r="D69" s="60" t="s">
        <v>104</v>
      </c>
      <c r="E69" s="60" t="s">
        <v>13</v>
      </c>
      <c r="F69" s="59" t="s">
        <v>78</v>
      </c>
      <c r="G69" s="59" t="s">
        <v>79</v>
      </c>
      <c r="H69" s="69" t="s">
        <v>238</v>
      </c>
    </row>
    <row r="70" spans="1:13" x14ac:dyDescent="0.3">
      <c r="A70" s="70">
        <v>1</v>
      </c>
      <c r="B70" s="75" t="s">
        <v>131</v>
      </c>
      <c r="C70" s="73" t="str">
        <f>IF(INDEX($B$59:$M$66,MATCH(LEFT(Table25[[#This Row],[Well]],1),$A$59:$A$66,0),MID(Table25[[#This Row],[Well]],2,2))="","",INDEX($B$59:$M$66,MATCH(LEFT(Table25[[#This Row],[Well]],1),$A$59:$A$66,0),MID(Table25[[#This Row],[Well]],2,2)))</f>
        <v/>
      </c>
      <c r="D70" s="71"/>
      <c r="E70" s="71"/>
      <c r="F70" s="63"/>
      <c r="G70" s="63"/>
      <c r="H70" s="72"/>
    </row>
    <row r="71" spans="1:13" x14ac:dyDescent="0.3">
      <c r="A71" s="52">
        <v>2</v>
      </c>
      <c r="B71" s="75" t="s">
        <v>132</v>
      </c>
      <c r="C71" s="73" t="str">
        <f>IF(INDEX($B$59:$M$66,MATCH(LEFT(Table25[[#This Row],[Well]],1),$A$59:$A$66,0),MID(Table25[[#This Row],[Well]],2,2))="","",INDEX($B$59:$M$66,MATCH(LEFT(Table25[[#This Row],[Well]],1),$A$59:$A$66,0),MID(Table25[[#This Row],[Well]],2,2)))</f>
        <v/>
      </c>
      <c r="D71" s="71"/>
      <c r="E71" s="71"/>
      <c r="F71" s="63"/>
      <c r="G71" s="63"/>
      <c r="H71" s="72"/>
    </row>
    <row r="72" spans="1:13" x14ac:dyDescent="0.3">
      <c r="A72" s="70">
        <v>3</v>
      </c>
      <c r="B72" s="75" t="s">
        <v>133</v>
      </c>
      <c r="C72" s="73" t="str">
        <f>IF(INDEX($B$59:$M$66,MATCH(LEFT(Table25[[#This Row],[Well]],1),$A$59:$A$66,0),MID(Table25[[#This Row],[Well]],2,2))="","",INDEX($B$59:$M$66,MATCH(LEFT(Table25[[#This Row],[Well]],1),$A$59:$A$66,0),MID(Table25[[#This Row],[Well]],2,2)))</f>
        <v/>
      </c>
      <c r="D72" s="71"/>
      <c r="E72" s="71"/>
      <c r="F72" s="63"/>
      <c r="G72" s="63"/>
      <c r="H72" s="72"/>
    </row>
    <row r="73" spans="1:13" x14ac:dyDescent="0.3">
      <c r="A73" s="52">
        <v>4</v>
      </c>
      <c r="B73" s="75" t="s">
        <v>134</v>
      </c>
      <c r="C73" s="73" t="str">
        <f>IF(INDEX($B$59:$M$66,MATCH(LEFT(Table25[[#This Row],[Well]],1),$A$59:$A$66,0),MID(Table25[[#This Row],[Well]],2,2))="","",INDEX($B$59:$M$66,MATCH(LEFT(Table25[[#This Row],[Well]],1),$A$59:$A$66,0),MID(Table25[[#This Row],[Well]],2,2)))</f>
        <v/>
      </c>
      <c r="D73" s="71"/>
      <c r="E73" s="71"/>
      <c r="F73" s="63"/>
      <c r="G73" s="63"/>
      <c r="H73" s="72"/>
    </row>
    <row r="74" spans="1:13" x14ac:dyDescent="0.3">
      <c r="A74" s="70">
        <v>5</v>
      </c>
      <c r="B74" s="75" t="s">
        <v>135</v>
      </c>
      <c r="C74" s="73" t="str">
        <f>IF(INDEX($B$59:$M$66,MATCH(LEFT(Table25[[#This Row],[Well]],1),$A$59:$A$66,0),MID(Table25[[#This Row],[Well]],2,2))="","",INDEX($B$59:$M$66,MATCH(LEFT(Table25[[#This Row],[Well]],1),$A$59:$A$66,0),MID(Table25[[#This Row],[Well]],2,2)))</f>
        <v/>
      </c>
      <c r="D74" s="71"/>
      <c r="E74" s="71"/>
      <c r="F74" s="63"/>
      <c r="G74" s="63"/>
      <c r="H74" s="72"/>
    </row>
    <row r="75" spans="1:13" x14ac:dyDescent="0.3">
      <c r="A75" s="52">
        <v>6</v>
      </c>
      <c r="B75" s="75" t="s">
        <v>136</v>
      </c>
      <c r="C75" s="73" t="str">
        <f>IF(INDEX($B$59:$M$66,MATCH(LEFT(Table25[[#This Row],[Well]],1),$A$59:$A$66,0),MID(Table25[[#This Row],[Well]],2,2))="","",INDEX($B$59:$M$66,MATCH(LEFT(Table25[[#This Row],[Well]],1),$A$59:$A$66,0),MID(Table25[[#This Row],[Well]],2,2)))</f>
        <v/>
      </c>
      <c r="D75" s="71"/>
      <c r="E75" s="71"/>
      <c r="F75" s="63"/>
      <c r="G75" s="63"/>
      <c r="H75" s="72"/>
    </row>
    <row r="76" spans="1:13" x14ac:dyDescent="0.3">
      <c r="A76" s="70">
        <v>7</v>
      </c>
      <c r="B76" s="75" t="s">
        <v>137</v>
      </c>
      <c r="C76" s="73" t="str">
        <f>IF(INDEX($B$59:$M$66,MATCH(LEFT(Table25[[#This Row],[Well]],1),$A$59:$A$66,0),MID(Table25[[#This Row],[Well]],2,2))="","",INDEX($B$59:$M$66,MATCH(LEFT(Table25[[#This Row],[Well]],1),$A$59:$A$66,0),MID(Table25[[#This Row],[Well]],2,2)))</f>
        <v/>
      </c>
      <c r="D76" s="71"/>
      <c r="E76" s="71"/>
      <c r="F76" s="63"/>
      <c r="G76" s="63"/>
      <c r="H76" s="72"/>
    </row>
    <row r="77" spans="1:13" x14ac:dyDescent="0.3">
      <c r="A77" s="52">
        <v>8</v>
      </c>
      <c r="B77" s="75" t="s">
        <v>138</v>
      </c>
      <c r="C77" s="73" t="str">
        <f>IF(INDEX($B$59:$M$66,MATCH(LEFT(Table25[[#This Row],[Well]],1),$A$59:$A$66,0),MID(Table25[[#This Row],[Well]],2,2))="","",INDEX($B$59:$M$66,MATCH(LEFT(Table25[[#This Row],[Well]],1),$A$59:$A$66,0),MID(Table25[[#This Row],[Well]],2,2)))</f>
        <v/>
      </c>
      <c r="D77" s="71"/>
      <c r="E77" s="71"/>
      <c r="F77" s="63"/>
      <c r="G77" s="63"/>
      <c r="H77" s="72"/>
    </row>
    <row r="78" spans="1:13" x14ac:dyDescent="0.3">
      <c r="A78" s="70">
        <v>9</v>
      </c>
      <c r="B78" s="75" t="s">
        <v>139</v>
      </c>
      <c r="C78" s="73" t="str">
        <f>IF(INDEX($B$59:$M$66,MATCH(LEFT(Table25[[#This Row],[Well]],1),$A$59:$A$66,0),MID(Table25[[#This Row],[Well]],2,2))="","",INDEX($B$59:$M$66,MATCH(LEFT(Table25[[#This Row],[Well]],1),$A$59:$A$66,0),MID(Table25[[#This Row],[Well]],2,2)))</f>
        <v/>
      </c>
      <c r="D78" s="71"/>
      <c r="E78" s="71"/>
      <c r="F78" s="63"/>
      <c r="G78" s="63"/>
      <c r="H78" s="72"/>
    </row>
    <row r="79" spans="1:13" x14ac:dyDescent="0.3">
      <c r="A79" s="52">
        <v>10</v>
      </c>
      <c r="B79" s="75" t="s">
        <v>140</v>
      </c>
      <c r="C79" s="73" t="str">
        <f>IF(INDEX($B$59:$M$66,MATCH(LEFT(Table25[[#This Row],[Well]],1),$A$59:$A$66,0),MID(Table25[[#This Row],[Well]],2,2))="","",INDEX($B$59:$M$66,MATCH(LEFT(Table25[[#This Row],[Well]],1),$A$59:$A$66,0),MID(Table25[[#This Row],[Well]],2,2)))</f>
        <v/>
      </c>
      <c r="D79" s="71"/>
      <c r="E79" s="71"/>
      <c r="F79" s="63"/>
      <c r="G79" s="63"/>
      <c r="H79" s="72"/>
    </row>
    <row r="80" spans="1:13" x14ac:dyDescent="0.3">
      <c r="A80" s="70">
        <v>11</v>
      </c>
      <c r="B80" s="75" t="s">
        <v>141</v>
      </c>
      <c r="C80" s="73" t="str">
        <f>IF(INDEX($B$59:$M$66,MATCH(LEFT(Table25[[#This Row],[Well]],1),$A$59:$A$66,0),MID(Table25[[#This Row],[Well]],2,2))="","",INDEX($B$59:$M$66,MATCH(LEFT(Table25[[#This Row],[Well]],1),$A$59:$A$66,0),MID(Table25[[#This Row],[Well]],2,2)))</f>
        <v/>
      </c>
      <c r="D80" s="71"/>
      <c r="E80" s="71"/>
      <c r="F80" s="63"/>
      <c r="G80" s="63"/>
      <c r="H80" s="72"/>
    </row>
    <row r="81" spans="1:8" x14ac:dyDescent="0.3">
      <c r="A81" s="52">
        <v>12</v>
      </c>
      <c r="B81" s="75" t="s">
        <v>142</v>
      </c>
      <c r="C81" s="73" t="str">
        <f>IF(INDEX($B$59:$M$66,MATCH(LEFT(Table25[[#This Row],[Well]],1),$A$59:$A$66,0),MID(Table25[[#This Row],[Well]],2,2))="","",INDEX($B$59:$M$66,MATCH(LEFT(Table25[[#This Row],[Well]],1),$A$59:$A$66,0),MID(Table25[[#This Row],[Well]],2,2)))</f>
        <v/>
      </c>
      <c r="D81" s="71"/>
      <c r="E81" s="71"/>
      <c r="F81" s="63"/>
      <c r="G81" s="63"/>
      <c r="H81" s="72"/>
    </row>
    <row r="82" spans="1:8" x14ac:dyDescent="0.3">
      <c r="A82" s="70">
        <v>13</v>
      </c>
      <c r="B82" s="75" t="s">
        <v>143</v>
      </c>
      <c r="C82" s="73" t="str">
        <f>IF(INDEX($B$59:$M$66,MATCH(LEFT(Table25[[#This Row],[Well]],1),$A$59:$A$66,0),MID(Table25[[#This Row],[Well]],2,2))="","",INDEX($B$59:$M$66,MATCH(LEFT(Table25[[#This Row],[Well]],1),$A$59:$A$66,0),MID(Table25[[#This Row],[Well]],2,2)))</f>
        <v/>
      </c>
      <c r="D82" s="71"/>
      <c r="E82" s="71"/>
      <c r="F82" s="63"/>
      <c r="G82" s="63"/>
      <c r="H82" s="72"/>
    </row>
    <row r="83" spans="1:8" x14ac:dyDescent="0.3">
      <c r="A83" s="52">
        <v>14</v>
      </c>
      <c r="B83" s="75" t="s">
        <v>144</v>
      </c>
      <c r="C83" s="73" t="str">
        <f>IF(INDEX($B$59:$M$66,MATCH(LEFT(Table25[[#This Row],[Well]],1),$A$59:$A$66,0),MID(Table25[[#This Row],[Well]],2,2))="","",INDEX($B$59:$M$66,MATCH(LEFT(Table25[[#This Row],[Well]],1),$A$59:$A$66,0),MID(Table25[[#This Row],[Well]],2,2)))</f>
        <v/>
      </c>
      <c r="D83" s="71"/>
      <c r="E83" s="71"/>
      <c r="F83" s="63"/>
      <c r="G83" s="63"/>
      <c r="H83" s="72"/>
    </row>
    <row r="84" spans="1:8" x14ac:dyDescent="0.3">
      <c r="A84" s="70">
        <v>15</v>
      </c>
      <c r="B84" s="75" t="s">
        <v>145</v>
      </c>
      <c r="C84" s="73" t="str">
        <f>IF(INDEX($B$59:$M$66,MATCH(LEFT(Table25[[#This Row],[Well]],1),$A$59:$A$66,0),MID(Table25[[#This Row],[Well]],2,2))="","",INDEX($B$59:$M$66,MATCH(LEFT(Table25[[#This Row],[Well]],1),$A$59:$A$66,0),MID(Table25[[#This Row],[Well]],2,2)))</f>
        <v/>
      </c>
      <c r="D84" s="71"/>
      <c r="E84" s="71"/>
      <c r="F84" s="63"/>
      <c r="G84" s="63"/>
      <c r="H84" s="72"/>
    </row>
    <row r="85" spans="1:8" x14ac:dyDescent="0.3">
      <c r="A85" s="52">
        <v>16</v>
      </c>
      <c r="B85" s="75" t="s">
        <v>146</v>
      </c>
      <c r="C85" s="73" t="str">
        <f>IF(INDEX($B$59:$M$66,MATCH(LEFT(Table25[[#This Row],[Well]],1),$A$59:$A$66,0),MID(Table25[[#This Row],[Well]],2,2))="","",INDEX($B$59:$M$66,MATCH(LEFT(Table25[[#This Row],[Well]],1),$A$59:$A$66,0),MID(Table25[[#This Row],[Well]],2,2)))</f>
        <v/>
      </c>
      <c r="D85" s="71"/>
      <c r="E85" s="71"/>
      <c r="F85" s="63"/>
      <c r="G85" s="63"/>
      <c r="H85" s="72"/>
    </row>
    <row r="86" spans="1:8" x14ac:dyDescent="0.3">
      <c r="A86" s="70">
        <v>17</v>
      </c>
      <c r="B86" s="75" t="s">
        <v>147</v>
      </c>
      <c r="C86" s="73" t="str">
        <f>IF(INDEX($B$59:$M$66,MATCH(LEFT(Table25[[#This Row],[Well]],1),$A$59:$A$66,0),MID(Table25[[#This Row],[Well]],2,2))="","",INDEX($B$59:$M$66,MATCH(LEFT(Table25[[#This Row],[Well]],1),$A$59:$A$66,0),MID(Table25[[#This Row],[Well]],2,2)))</f>
        <v/>
      </c>
      <c r="D86" s="71"/>
      <c r="E86" s="71"/>
      <c r="F86" s="63"/>
      <c r="G86" s="63"/>
      <c r="H86" s="72"/>
    </row>
    <row r="87" spans="1:8" x14ac:dyDescent="0.3">
      <c r="A87" s="52">
        <v>18</v>
      </c>
      <c r="B87" s="75" t="s">
        <v>148</v>
      </c>
      <c r="C87" s="73" t="str">
        <f>IF(INDEX($B$59:$M$66,MATCH(LEFT(Table25[[#This Row],[Well]],1),$A$59:$A$66,0),MID(Table25[[#This Row],[Well]],2,2))="","",INDEX($B$59:$M$66,MATCH(LEFT(Table25[[#This Row],[Well]],1),$A$59:$A$66,0),MID(Table25[[#This Row],[Well]],2,2)))</f>
        <v/>
      </c>
      <c r="D87" s="71"/>
      <c r="E87" s="71"/>
      <c r="F87" s="63"/>
      <c r="G87" s="63"/>
      <c r="H87" s="72"/>
    </row>
    <row r="88" spans="1:8" x14ac:dyDescent="0.3">
      <c r="A88" s="70">
        <v>19</v>
      </c>
      <c r="B88" s="75" t="s">
        <v>149</v>
      </c>
      <c r="C88" s="73" t="str">
        <f>IF(INDEX($B$59:$M$66,MATCH(LEFT(Table25[[#This Row],[Well]],1),$A$59:$A$66,0),MID(Table25[[#This Row],[Well]],2,2))="","",INDEX($B$59:$M$66,MATCH(LEFT(Table25[[#This Row],[Well]],1),$A$59:$A$66,0),MID(Table25[[#This Row],[Well]],2,2)))</f>
        <v/>
      </c>
      <c r="D88" s="71"/>
      <c r="E88" s="71"/>
      <c r="F88" s="63"/>
      <c r="G88" s="63"/>
      <c r="H88" s="72"/>
    </row>
    <row r="89" spans="1:8" x14ac:dyDescent="0.3">
      <c r="A89" s="52">
        <v>20</v>
      </c>
      <c r="B89" s="75" t="s">
        <v>150</v>
      </c>
      <c r="C89" s="73" t="str">
        <f>IF(INDEX($B$59:$M$66,MATCH(LEFT(Table25[[#This Row],[Well]],1),$A$59:$A$66,0),MID(Table25[[#This Row],[Well]],2,2))="","",INDEX($B$59:$M$66,MATCH(LEFT(Table25[[#This Row],[Well]],1),$A$59:$A$66,0),MID(Table25[[#This Row],[Well]],2,2)))</f>
        <v/>
      </c>
      <c r="D89" s="71"/>
      <c r="E89" s="71"/>
      <c r="F89" s="63"/>
      <c r="G89" s="63"/>
      <c r="H89" s="72"/>
    </row>
    <row r="90" spans="1:8" x14ac:dyDescent="0.3">
      <c r="A90" s="70">
        <v>21</v>
      </c>
      <c r="B90" s="75" t="s">
        <v>151</v>
      </c>
      <c r="C90" s="73" t="str">
        <f>IF(INDEX($B$59:$M$66,MATCH(LEFT(Table25[[#This Row],[Well]],1),$A$59:$A$66,0),MID(Table25[[#This Row],[Well]],2,2))="","",INDEX($B$59:$M$66,MATCH(LEFT(Table25[[#This Row],[Well]],1),$A$59:$A$66,0),MID(Table25[[#This Row],[Well]],2,2)))</f>
        <v/>
      </c>
      <c r="D90" s="71"/>
      <c r="E90" s="71"/>
      <c r="F90" s="63"/>
      <c r="G90" s="63"/>
      <c r="H90" s="72"/>
    </row>
    <row r="91" spans="1:8" x14ac:dyDescent="0.3">
      <c r="A91" s="52">
        <v>22</v>
      </c>
      <c r="B91" s="75" t="s">
        <v>152</v>
      </c>
      <c r="C91" s="73" t="str">
        <f>IF(INDEX($B$59:$M$66,MATCH(LEFT(Table25[[#This Row],[Well]],1),$A$59:$A$66,0),MID(Table25[[#This Row],[Well]],2,2))="","",INDEX($B$59:$M$66,MATCH(LEFT(Table25[[#This Row],[Well]],1),$A$59:$A$66,0),MID(Table25[[#This Row],[Well]],2,2)))</f>
        <v/>
      </c>
      <c r="D91" s="71"/>
      <c r="E91" s="71"/>
      <c r="F91" s="63"/>
      <c r="G91" s="63"/>
      <c r="H91" s="72"/>
    </row>
    <row r="92" spans="1:8" x14ac:dyDescent="0.3">
      <c r="A92" s="70">
        <v>23</v>
      </c>
      <c r="B92" s="75" t="s">
        <v>153</v>
      </c>
      <c r="C92" s="73" t="str">
        <f>IF(INDEX($B$59:$M$66,MATCH(LEFT(Table25[[#This Row],[Well]],1),$A$59:$A$66,0),MID(Table25[[#This Row],[Well]],2,2))="","",INDEX($B$59:$M$66,MATCH(LEFT(Table25[[#This Row],[Well]],1),$A$59:$A$66,0),MID(Table25[[#This Row],[Well]],2,2)))</f>
        <v/>
      </c>
      <c r="D92" s="71"/>
      <c r="E92" s="71"/>
      <c r="F92" s="63"/>
      <c r="G92" s="63"/>
      <c r="H92" s="72"/>
    </row>
    <row r="93" spans="1:8" x14ac:dyDescent="0.3">
      <c r="A93" s="52">
        <v>24</v>
      </c>
      <c r="B93" s="75" t="s">
        <v>154</v>
      </c>
      <c r="C93" s="73" t="str">
        <f>IF(INDEX($B$59:$M$66,MATCH(LEFT(Table25[[#This Row],[Well]],1),$A$59:$A$66,0),MID(Table25[[#This Row],[Well]],2,2))="","",INDEX($B$59:$M$66,MATCH(LEFT(Table25[[#This Row],[Well]],1),$A$59:$A$66,0),MID(Table25[[#This Row],[Well]],2,2)))</f>
        <v/>
      </c>
      <c r="D93" s="71"/>
      <c r="E93" s="71"/>
      <c r="F93" s="63"/>
      <c r="G93" s="63"/>
      <c r="H93" s="72"/>
    </row>
    <row r="94" spans="1:8" x14ac:dyDescent="0.3">
      <c r="A94" s="70">
        <v>25</v>
      </c>
      <c r="B94" s="75" t="s">
        <v>155</v>
      </c>
      <c r="C94" s="73" t="str">
        <f>IF(INDEX($B$59:$M$66,MATCH(LEFT(Table25[[#This Row],[Well]],1),$A$59:$A$66,0),MID(Table25[[#This Row],[Well]],2,2))="","",INDEX($B$59:$M$66,MATCH(LEFT(Table25[[#This Row],[Well]],1),$A$59:$A$66,0),MID(Table25[[#This Row],[Well]],2,2)))</f>
        <v/>
      </c>
      <c r="D94" s="71"/>
      <c r="E94" s="71"/>
      <c r="F94" s="63"/>
      <c r="G94" s="63"/>
      <c r="H94" s="72"/>
    </row>
    <row r="95" spans="1:8" x14ac:dyDescent="0.3">
      <c r="A95" s="52">
        <v>26</v>
      </c>
      <c r="B95" s="75" t="s">
        <v>156</v>
      </c>
      <c r="C95" s="73" t="str">
        <f>IF(INDEX($B$59:$M$66,MATCH(LEFT(Table25[[#This Row],[Well]],1),$A$59:$A$66,0),MID(Table25[[#This Row],[Well]],2,2))="","",INDEX($B$59:$M$66,MATCH(LEFT(Table25[[#This Row],[Well]],1),$A$59:$A$66,0),MID(Table25[[#This Row],[Well]],2,2)))</f>
        <v/>
      </c>
      <c r="D95" s="71"/>
      <c r="E95" s="71"/>
      <c r="F95" s="63"/>
      <c r="G95" s="63"/>
      <c r="H95" s="72"/>
    </row>
    <row r="96" spans="1:8" x14ac:dyDescent="0.3">
      <c r="A96" s="70">
        <v>27</v>
      </c>
      <c r="B96" s="75" t="s">
        <v>157</v>
      </c>
      <c r="C96" s="73" t="str">
        <f>IF(INDEX($B$59:$M$66,MATCH(LEFT(Table25[[#This Row],[Well]],1),$A$59:$A$66,0),MID(Table25[[#This Row],[Well]],2,2))="","",INDEX($B$59:$M$66,MATCH(LEFT(Table25[[#This Row],[Well]],1),$A$59:$A$66,0),MID(Table25[[#This Row],[Well]],2,2)))</f>
        <v/>
      </c>
      <c r="D96" s="71"/>
      <c r="E96" s="71"/>
      <c r="F96" s="63"/>
      <c r="G96" s="63"/>
      <c r="H96" s="72"/>
    </row>
    <row r="97" spans="1:8" x14ac:dyDescent="0.3">
      <c r="A97" s="52">
        <v>28</v>
      </c>
      <c r="B97" s="75" t="s">
        <v>158</v>
      </c>
      <c r="C97" s="73" t="str">
        <f>IF(INDEX($B$59:$M$66,MATCH(LEFT(Table25[[#This Row],[Well]],1),$A$59:$A$66,0),MID(Table25[[#This Row],[Well]],2,2))="","",INDEX($B$59:$M$66,MATCH(LEFT(Table25[[#This Row],[Well]],1),$A$59:$A$66,0),MID(Table25[[#This Row],[Well]],2,2)))</f>
        <v/>
      </c>
      <c r="D97" s="71"/>
      <c r="E97" s="71"/>
      <c r="F97" s="63"/>
      <c r="G97" s="63"/>
      <c r="H97" s="72"/>
    </row>
    <row r="98" spans="1:8" x14ac:dyDescent="0.3">
      <c r="A98" s="70">
        <v>29</v>
      </c>
      <c r="B98" s="75" t="s">
        <v>159</v>
      </c>
      <c r="C98" s="73" t="str">
        <f>IF(INDEX($B$59:$M$66,MATCH(LEFT(Table25[[#This Row],[Well]],1),$A$59:$A$66,0),MID(Table25[[#This Row],[Well]],2,2))="","",INDEX($B$59:$M$66,MATCH(LEFT(Table25[[#This Row],[Well]],1),$A$59:$A$66,0),MID(Table25[[#This Row],[Well]],2,2)))</f>
        <v/>
      </c>
      <c r="D98" s="71"/>
      <c r="E98" s="71"/>
      <c r="F98" s="63"/>
      <c r="G98" s="63"/>
      <c r="H98" s="72"/>
    </row>
    <row r="99" spans="1:8" x14ac:dyDescent="0.3">
      <c r="A99" s="52">
        <v>30</v>
      </c>
      <c r="B99" s="75" t="s">
        <v>160</v>
      </c>
      <c r="C99" s="73" t="str">
        <f>IF(INDEX($B$59:$M$66,MATCH(LEFT(Table25[[#This Row],[Well]],1),$A$59:$A$66,0),MID(Table25[[#This Row],[Well]],2,2))="","",INDEX($B$59:$M$66,MATCH(LEFT(Table25[[#This Row],[Well]],1),$A$59:$A$66,0),MID(Table25[[#This Row],[Well]],2,2)))</f>
        <v/>
      </c>
      <c r="D99" s="71"/>
      <c r="E99" s="71"/>
      <c r="F99" s="63"/>
      <c r="G99" s="63"/>
      <c r="H99" s="72"/>
    </row>
    <row r="100" spans="1:8" x14ac:dyDescent="0.3">
      <c r="A100" s="70">
        <v>31</v>
      </c>
      <c r="B100" s="75" t="s">
        <v>161</v>
      </c>
      <c r="C100" s="73" t="str">
        <f>IF(INDEX($B$59:$M$66,MATCH(LEFT(Table25[[#This Row],[Well]],1),$A$59:$A$66,0),MID(Table25[[#This Row],[Well]],2,2))="","",INDEX($B$59:$M$66,MATCH(LEFT(Table25[[#This Row],[Well]],1),$A$59:$A$66,0),MID(Table25[[#This Row],[Well]],2,2)))</f>
        <v/>
      </c>
      <c r="D100" s="71"/>
      <c r="E100" s="71"/>
      <c r="F100" s="63"/>
      <c r="G100" s="63"/>
      <c r="H100" s="72"/>
    </row>
    <row r="101" spans="1:8" x14ac:dyDescent="0.3">
      <c r="A101" s="52">
        <v>32</v>
      </c>
      <c r="B101" s="75" t="s">
        <v>162</v>
      </c>
      <c r="C101" s="73" t="str">
        <f>IF(INDEX($B$59:$M$66,MATCH(LEFT(Table25[[#This Row],[Well]],1),$A$59:$A$66,0),MID(Table25[[#This Row],[Well]],2,2))="","",INDEX($B$59:$M$66,MATCH(LEFT(Table25[[#This Row],[Well]],1),$A$59:$A$66,0),MID(Table25[[#This Row],[Well]],2,2)))</f>
        <v/>
      </c>
      <c r="D101" s="71"/>
      <c r="E101" s="71"/>
      <c r="F101" s="63"/>
      <c r="G101" s="63"/>
      <c r="H101" s="72"/>
    </row>
    <row r="102" spans="1:8" x14ac:dyDescent="0.3">
      <c r="A102" s="70">
        <v>33</v>
      </c>
      <c r="B102" s="75" t="s">
        <v>163</v>
      </c>
      <c r="C102" s="73" t="str">
        <f>IF(INDEX($B$59:$M$66,MATCH(LEFT(Table25[[#This Row],[Well]],1),$A$59:$A$66,0),MID(Table25[[#This Row],[Well]],2,2))="","",INDEX($B$59:$M$66,MATCH(LEFT(Table25[[#This Row],[Well]],1),$A$59:$A$66,0),MID(Table25[[#This Row],[Well]],2,2)))</f>
        <v/>
      </c>
      <c r="D102" s="71"/>
      <c r="E102" s="71"/>
      <c r="F102" s="63"/>
      <c r="G102" s="63"/>
      <c r="H102" s="72"/>
    </row>
    <row r="103" spans="1:8" x14ac:dyDescent="0.3">
      <c r="A103" s="52">
        <v>34</v>
      </c>
      <c r="B103" s="75" t="s">
        <v>164</v>
      </c>
      <c r="C103" s="73" t="str">
        <f>IF(INDEX($B$59:$M$66,MATCH(LEFT(Table25[[#This Row],[Well]],1),$A$59:$A$66,0),MID(Table25[[#This Row],[Well]],2,2))="","",INDEX($B$59:$M$66,MATCH(LEFT(Table25[[#This Row],[Well]],1),$A$59:$A$66,0),MID(Table25[[#This Row],[Well]],2,2)))</f>
        <v/>
      </c>
      <c r="D103" s="71"/>
      <c r="E103" s="71"/>
      <c r="F103" s="63"/>
      <c r="G103" s="63"/>
      <c r="H103" s="72"/>
    </row>
    <row r="104" spans="1:8" x14ac:dyDescent="0.3">
      <c r="A104" s="70">
        <v>35</v>
      </c>
      <c r="B104" s="75" t="s">
        <v>165</v>
      </c>
      <c r="C104" s="73" t="str">
        <f>IF(INDEX($B$59:$M$66,MATCH(LEFT(Table25[[#This Row],[Well]],1),$A$59:$A$66,0),MID(Table25[[#This Row],[Well]],2,2))="","",INDEX($B$59:$M$66,MATCH(LEFT(Table25[[#This Row],[Well]],1),$A$59:$A$66,0),MID(Table25[[#This Row],[Well]],2,2)))</f>
        <v/>
      </c>
      <c r="D104" s="71"/>
      <c r="E104" s="71"/>
      <c r="F104" s="63"/>
      <c r="G104" s="63"/>
      <c r="H104" s="72"/>
    </row>
    <row r="105" spans="1:8" x14ac:dyDescent="0.3">
      <c r="A105" s="52">
        <v>36</v>
      </c>
      <c r="B105" s="75" t="s">
        <v>166</v>
      </c>
      <c r="C105" s="73" t="str">
        <f>IF(INDEX($B$59:$M$66,MATCH(LEFT(Table25[[#This Row],[Well]],1),$A$59:$A$66,0),MID(Table25[[#This Row],[Well]],2,2))="","",INDEX($B$59:$M$66,MATCH(LEFT(Table25[[#This Row],[Well]],1),$A$59:$A$66,0),MID(Table25[[#This Row],[Well]],2,2)))</f>
        <v/>
      </c>
      <c r="D105" s="71"/>
      <c r="E105" s="71"/>
      <c r="F105" s="63"/>
      <c r="G105" s="63"/>
      <c r="H105" s="72"/>
    </row>
    <row r="106" spans="1:8" x14ac:dyDescent="0.3">
      <c r="A106" s="70">
        <v>37</v>
      </c>
      <c r="B106" s="75" t="s">
        <v>167</v>
      </c>
      <c r="C106" s="73" t="str">
        <f>IF(INDEX($B$59:$M$66,MATCH(LEFT(Table25[[#This Row],[Well]],1),$A$59:$A$66,0),MID(Table25[[#This Row],[Well]],2,2))="","",INDEX($B$59:$M$66,MATCH(LEFT(Table25[[#This Row],[Well]],1),$A$59:$A$66,0),MID(Table25[[#This Row],[Well]],2,2)))</f>
        <v/>
      </c>
      <c r="D106" s="71"/>
      <c r="E106" s="71"/>
      <c r="F106" s="63"/>
      <c r="G106" s="63"/>
      <c r="H106" s="72"/>
    </row>
    <row r="107" spans="1:8" x14ac:dyDescent="0.3">
      <c r="A107" s="52">
        <v>38</v>
      </c>
      <c r="B107" s="75" t="s">
        <v>168</v>
      </c>
      <c r="C107" s="73" t="str">
        <f>IF(INDEX($B$59:$M$66,MATCH(LEFT(Table25[[#This Row],[Well]],1),$A$59:$A$66,0),MID(Table25[[#This Row],[Well]],2,2))="","",INDEX($B$59:$M$66,MATCH(LEFT(Table25[[#This Row],[Well]],1),$A$59:$A$66,0),MID(Table25[[#This Row],[Well]],2,2)))</f>
        <v/>
      </c>
      <c r="D107" s="71"/>
      <c r="E107" s="71"/>
      <c r="F107" s="63"/>
      <c r="G107" s="63"/>
      <c r="H107" s="72"/>
    </row>
    <row r="108" spans="1:8" x14ac:dyDescent="0.3">
      <c r="A108" s="70">
        <v>39</v>
      </c>
      <c r="B108" s="75" t="s">
        <v>169</v>
      </c>
      <c r="C108" s="73" t="str">
        <f>IF(INDEX($B$59:$M$66,MATCH(LEFT(Table25[[#This Row],[Well]],1),$A$59:$A$66,0),MID(Table25[[#This Row],[Well]],2,2))="","",INDEX($B$59:$M$66,MATCH(LEFT(Table25[[#This Row],[Well]],1),$A$59:$A$66,0),MID(Table25[[#This Row],[Well]],2,2)))</f>
        <v/>
      </c>
      <c r="D108" s="71"/>
      <c r="E108" s="71"/>
      <c r="F108" s="63"/>
      <c r="G108" s="63"/>
      <c r="H108" s="72"/>
    </row>
    <row r="109" spans="1:8" x14ac:dyDescent="0.3">
      <c r="A109" s="52">
        <v>40</v>
      </c>
      <c r="B109" s="75" t="s">
        <v>170</v>
      </c>
      <c r="C109" s="73" t="str">
        <f>IF(INDEX($B$59:$M$66,MATCH(LEFT(Table25[[#This Row],[Well]],1),$A$59:$A$66,0),MID(Table25[[#This Row],[Well]],2,2))="","",INDEX($B$59:$M$66,MATCH(LEFT(Table25[[#This Row],[Well]],1),$A$59:$A$66,0),MID(Table25[[#This Row],[Well]],2,2)))</f>
        <v/>
      </c>
      <c r="D109" s="71"/>
      <c r="E109" s="71"/>
      <c r="F109" s="63"/>
      <c r="G109" s="63"/>
      <c r="H109" s="72"/>
    </row>
    <row r="110" spans="1:8" x14ac:dyDescent="0.3">
      <c r="A110" s="70">
        <v>41</v>
      </c>
      <c r="B110" s="75" t="s">
        <v>171</v>
      </c>
      <c r="C110" s="73" t="str">
        <f>IF(INDEX($B$59:$M$66,MATCH(LEFT(Table25[[#This Row],[Well]],1),$A$59:$A$66,0),MID(Table25[[#This Row],[Well]],2,2))="","",INDEX($B$59:$M$66,MATCH(LEFT(Table25[[#This Row],[Well]],1),$A$59:$A$66,0),MID(Table25[[#This Row],[Well]],2,2)))</f>
        <v/>
      </c>
      <c r="D110" s="71"/>
      <c r="E110" s="71"/>
      <c r="F110" s="63"/>
      <c r="G110" s="63"/>
      <c r="H110" s="72"/>
    </row>
    <row r="111" spans="1:8" x14ac:dyDescent="0.3">
      <c r="A111" s="52">
        <v>42</v>
      </c>
      <c r="B111" s="75" t="s">
        <v>172</v>
      </c>
      <c r="C111" s="73" t="str">
        <f>IF(INDEX($B$59:$M$66,MATCH(LEFT(Table25[[#This Row],[Well]],1),$A$59:$A$66,0),MID(Table25[[#This Row],[Well]],2,2))="","",INDEX($B$59:$M$66,MATCH(LEFT(Table25[[#This Row],[Well]],1),$A$59:$A$66,0),MID(Table25[[#This Row],[Well]],2,2)))</f>
        <v/>
      </c>
      <c r="D111" s="71"/>
      <c r="E111" s="71"/>
      <c r="F111" s="63"/>
      <c r="G111" s="63"/>
      <c r="H111" s="72"/>
    </row>
    <row r="112" spans="1:8" x14ac:dyDescent="0.3">
      <c r="A112" s="70">
        <v>43</v>
      </c>
      <c r="B112" s="75" t="s">
        <v>173</v>
      </c>
      <c r="C112" s="73" t="str">
        <f>IF(INDEX($B$59:$M$66,MATCH(LEFT(Table25[[#This Row],[Well]],1),$A$59:$A$66,0),MID(Table25[[#This Row],[Well]],2,2))="","",INDEX($B$59:$M$66,MATCH(LEFT(Table25[[#This Row],[Well]],1),$A$59:$A$66,0),MID(Table25[[#This Row],[Well]],2,2)))</f>
        <v/>
      </c>
      <c r="D112" s="71"/>
      <c r="E112" s="71"/>
      <c r="F112" s="63"/>
      <c r="G112" s="63"/>
      <c r="H112" s="72"/>
    </row>
    <row r="113" spans="1:8" x14ac:dyDescent="0.3">
      <c r="A113" s="52">
        <v>44</v>
      </c>
      <c r="B113" s="75" t="s">
        <v>174</v>
      </c>
      <c r="C113" s="73" t="str">
        <f>IF(INDEX($B$59:$M$66,MATCH(LEFT(Table25[[#This Row],[Well]],1),$A$59:$A$66,0),MID(Table25[[#This Row],[Well]],2,2))="","",INDEX($B$59:$M$66,MATCH(LEFT(Table25[[#This Row],[Well]],1),$A$59:$A$66,0),MID(Table25[[#This Row],[Well]],2,2)))</f>
        <v/>
      </c>
      <c r="D113" s="71"/>
      <c r="E113" s="71"/>
      <c r="F113" s="63"/>
      <c r="G113" s="63"/>
      <c r="H113" s="72"/>
    </row>
    <row r="114" spans="1:8" x14ac:dyDescent="0.3">
      <c r="A114" s="70">
        <v>45</v>
      </c>
      <c r="B114" s="75" t="s">
        <v>175</v>
      </c>
      <c r="C114" s="73" t="str">
        <f>IF(INDEX($B$59:$M$66,MATCH(LEFT(Table25[[#This Row],[Well]],1),$A$59:$A$66,0),MID(Table25[[#This Row],[Well]],2,2))="","",INDEX($B$59:$M$66,MATCH(LEFT(Table25[[#This Row],[Well]],1),$A$59:$A$66,0),MID(Table25[[#This Row],[Well]],2,2)))</f>
        <v/>
      </c>
      <c r="D114" s="71"/>
      <c r="E114" s="71"/>
      <c r="F114" s="63"/>
      <c r="G114" s="63"/>
      <c r="H114" s="72"/>
    </row>
    <row r="115" spans="1:8" x14ac:dyDescent="0.3">
      <c r="A115" s="52">
        <v>46</v>
      </c>
      <c r="B115" s="75" t="s">
        <v>176</v>
      </c>
      <c r="C115" s="73" t="str">
        <f>IF(INDEX($B$59:$M$66,MATCH(LEFT(Table25[[#This Row],[Well]],1),$A$59:$A$66,0),MID(Table25[[#This Row],[Well]],2,2))="","",INDEX($B$59:$M$66,MATCH(LEFT(Table25[[#This Row],[Well]],1),$A$59:$A$66,0),MID(Table25[[#This Row],[Well]],2,2)))</f>
        <v/>
      </c>
      <c r="D115" s="71"/>
      <c r="E115" s="71"/>
      <c r="F115" s="63"/>
      <c r="G115" s="63"/>
      <c r="H115" s="72"/>
    </row>
    <row r="116" spans="1:8" x14ac:dyDescent="0.3">
      <c r="A116" s="70">
        <v>47</v>
      </c>
      <c r="B116" s="75" t="s">
        <v>177</v>
      </c>
      <c r="C116" s="73" t="str">
        <f>IF(INDEX($B$59:$M$66,MATCH(LEFT(Table25[[#This Row],[Well]],1),$A$59:$A$66,0),MID(Table25[[#This Row],[Well]],2,2))="","",INDEX($B$59:$M$66,MATCH(LEFT(Table25[[#This Row],[Well]],1),$A$59:$A$66,0),MID(Table25[[#This Row],[Well]],2,2)))</f>
        <v/>
      </c>
      <c r="D116" s="71"/>
      <c r="E116" s="71"/>
      <c r="F116" s="63"/>
      <c r="G116" s="63"/>
      <c r="H116" s="72"/>
    </row>
    <row r="117" spans="1:8" x14ac:dyDescent="0.3">
      <c r="A117" s="52">
        <v>48</v>
      </c>
      <c r="B117" s="75" t="s">
        <v>178</v>
      </c>
      <c r="C117" s="73" t="str">
        <f>IF(INDEX($B$59:$M$66,MATCH(LEFT(Table25[[#This Row],[Well]],1),$A$59:$A$66,0),MID(Table25[[#This Row],[Well]],2,2))="","",INDEX($B$59:$M$66,MATCH(LEFT(Table25[[#This Row],[Well]],1),$A$59:$A$66,0),MID(Table25[[#This Row],[Well]],2,2)))</f>
        <v/>
      </c>
      <c r="D117" s="71"/>
      <c r="E117" s="71"/>
      <c r="F117" s="63"/>
      <c r="G117" s="63"/>
      <c r="H117" s="72"/>
    </row>
    <row r="118" spans="1:8" x14ac:dyDescent="0.3">
      <c r="A118" s="70">
        <v>49</v>
      </c>
      <c r="B118" s="75" t="s">
        <v>179</v>
      </c>
      <c r="C118" s="73" t="str">
        <f>IF(INDEX($B$59:$M$66,MATCH(LEFT(Table25[[#This Row],[Well]],1),$A$59:$A$66,0),MID(Table25[[#This Row],[Well]],2,2))="","",INDEX($B$59:$M$66,MATCH(LEFT(Table25[[#This Row],[Well]],1),$A$59:$A$66,0),MID(Table25[[#This Row],[Well]],2,2)))</f>
        <v/>
      </c>
      <c r="D118" s="71"/>
      <c r="E118" s="71"/>
      <c r="F118" s="63"/>
      <c r="G118" s="63"/>
      <c r="H118" s="72"/>
    </row>
    <row r="119" spans="1:8" x14ac:dyDescent="0.3">
      <c r="A119" s="52">
        <v>50</v>
      </c>
      <c r="B119" s="75" t="s">
        <v>180</v>
      </c>
      <c r="C119" s="73" t="str">
        <f>IF(INDEX($B$59:$M$66,MATCH(LEFT(Table25[[#This Row],[Well]],1),$A$59:$A$66,0),MID(Table25[[#This Row],[Well]],2,2))="","",INDEX($B$59:$M$66,MATCH(LEFT(Table25[[#This Row],[Well]],1),$A$59:$A$66,0),MID(Table25[[#This Row],[Well]],2,2)))</f>
        <v/>
      </c>
      <c r="D119" s="71"/>
      <c r="E119" s="71"/>
      <c r="F119" s="63"/>
      <c r="G119" s="63"/>
      <c r="H119" s="72"/>
    </row>
    <row r="120" spans="1:8" x14ac:dyDescent="0.3">
      <c r="A120" s="70">
        <v>51</v>
      </c>
      <c r="B120" s="75" t="s">
        <v>181</v>
      </c>
      <c r="C120" s="73" t="str">
        <f>IF(INDEX($B$59:$M$66,MATCH(LEFT(Table25[[#This Row],[Well]],1),$A$59:$A$66,0),MID(Table25[[#This Row],[Well]],2,2))="","",INDEX($B$59:$M$66,MATCH(LEFT(Table25[[#This Row],[Well]],1),$A$59:$A$66,0),MID(Table25[[#This Row],[Well]],2,2)))</f>
        <v/>
      </c>
      <c r="D120" s="71"/>
      <c r="E120" s="71"/>
      <c r="F120" s="63"/>
      <c r="G120" s="63"/>
      <c r="H120" s="72"/>
    </row>
    <row r="121" spans="1:8" x14ac:dyDescent="0.3">
      <c r="A121" s="52">
        <v>52</v>
      </c>
      <c r="B121" s="75" t="s">
        <v>182</v>
      </c>
      <c r="C121" s="73" t="str">
        <f>IF(INDEX($B$59:$M$66,MATCH(LEFT(Table25[[#This Row],[Well]],1),$A$59:$A$66,0),MID(Table25[[#This Row],[Well]],2,2))="","",INDEX($B$59:$M$66,MATCH(LEFT(Table25[[#This Row],[Well]],1),$A$59:$A$66,0),MID(Table25[[#This Row],[Well]],2,2)))</f>
        <v/>
      </c>
      <c r="D121" s="71"/>
      <c r="E121" s="71"/>
      <c r="F121" s="63"/>
      <c r="G121" s="63"/>
      <c r="H121" s="72"/>
    </row>
    <row r="122" spans="1:8" x14ac:dyDescent="0.3">
      <c r="A122" s="70">
        <v>53</v>
      </c>
      <c r="B122" s="75" t="s">
        <v>183</v>
      </c>
      <c r="C122" s="73" t="str">
        <f>IF(INDEX($B$59:$M$66,MATCH(LEFT(Table25[[#This Row],[Well]],1),$A$59:$A$66,0),MID(Table25[[#This Row],[Well]],2,2))="","",INDEX($B$59:$M$66,MATCH(LEFT(Table25[[#This Row],[Well]],1),$A$59:$A$66,0),MID(Table25[[#This Row],[Well]],2,2)))</f>
        <v/>
      </c>
      <c r="D122" s="71"/>
      <c r="E122" s="71"/>
      <c r="F122" s="63"/>
      <c r="G122" s="63"/>
      <c r="H122" s="72"/>
    </row>
    <row r="123" spans="1:8" x14ac:dyDescent="0.3">
      <c r="A123" s="52">
        <v>54</v>
      </c>
      <c r="B123" s="75" t="s">
        <v>184</v>
      </c>
      <c r="C123" s="73" t="str">
        <f>IF(INDEX($B$59:$M$66,MATCH(LEFT(Table25[[#This Row],[Well]],1),$A$59:$A$66,0),MID(Table25[[#This Row],[Well]],2,2))="","",INDEX($B$59:$M$66,MATCH(LEFT(Table25[[#This Row],[Well]],1),$A$59:$A$66,0),MID(Table25[[#This Row],[Well]],2,2)))</f>
        <v/>
      </c>
      <c r="D123" s="71"/>
      <c r="E123" s="71"/>
      <c r="F123" s="63"/>
      <c r="G123" s="63"/>
      <c r="H123" s="72"/>
    </row>
    <row r="124" spans="1:8" x14ac:dyDescent="0.3">
      <c r="A124" s="70">
        <v>55</v>
      </c>
      <c r="B124" s="75" t="s">
        <v>185</v>
      </c>
      <c r="C124" s="73" t="str">
        <f>IF(INDEX($B$59:$M$66,MATCH(LEFT(Table25[[#This Row],[Well]],1),$A$59:$A$66,0),MID(Table25[[#This Row],[Well]],2,2))="","",INDEX($B$59:$M$66,MATCH(LEFT(Table25[[#This Row],[Well]],1),$A$59:$A$66,0),MID(Table25[[#This Row],[Well]],2,2)))</f>
        <v/>
      </c>
      <c r="D124" s="71"/>
      <c r="E124" s="71"/>
      <c r="F124" s="63"/>
      <c r="G124" s="63"/>
      <c r="H124" s="72"/>
    </row>
    <row r="125" spans="1:8" x14ac:dyDescent="0.3">
      <c r="A125" s="52">
        <v>56</v>
      </c>
      <c r="B125" s="75" t="s">
        <v>186</v>
      </c>
      <c r="C125" s="73" t="str">
        <f>IF(INDEX($B$59:$M$66,MATCH(LEFT(Table25[[#This Row],[Well]],1),$A$59:$A$66,0),MID(Table25[[#This Row],[Well]],2,2))="","",INDEX($B$59:$M$66,MATCH(LEFT(Table25[[#This Row],[Well]],1),$A$59:$A$66,0),MID(Table25[[#This Row],[Well]],2,2)))</f>
        <v/>
      </c>
      <c r="D125" s="71"/>
      <c r="E125" s="71"/>
      <c r="F125" s="63"/>
      <c r="G125" s="63"/>
      <c r="H125" s="72"/>
    </row>
    <row r="126" spans="1:8" x14ac:dyDescent="0.3">
      <c r="A126" s="70">
        <v>57</v>
      </c>
      <c r="B126" s="75" t="s">
        <v>187</v>
      </c>
      <c r="C126" s="73" t="str">
        <f>IF(INDEX($B$59:$M$66,MATCH(LEFT(Table25[[#This Row],[Well]],1),$A$59:$A$66,0),MID(Table25[[#This Row],[Well]],2,2))="","",INDEX($B$59:$M$66,MATCH(LEFT(Table25[[#This Row],[Well]],1),$A$59:$A$66,0),MID(Table25[[#This Row],[Well]],2,2)))</f>
        <v/>
      </c>
      <c r="D126" s="71"/>
      <c r="E126" s="71"/>
      <c r="F126" s="63"/>
      <c r="G126" s="63"/>
      <c r="H126" s="72"/>
    </row>
    <row r="127" spans="1:8" x14ac:dyDescent="0.3">
      <c r="A127" s="52">
        <v>58</v>
      </c>
      <c r="B127" s="75" t="s">
        <v>188</v>
      </c>
      <c r="C127" s="73" t="str">
        <f>IF(INDEX($B$59:$M$66,MATCH(LEFT(Table25[[#This Row],[Well]],1),$A$59:$A$66,0),MID(Table25[[#This Row],[Well]],2,2))="","",INDEX($B$59:$M$66,MATCH(LEFT(Table25[[#This Row],[Well]],1),$A$59:$A$66,0),MID(Table25[[#This Row],[Well]],2,2)))</f>
        <v/>
      </c>
      <c r="D127" s="71"/>
      <c r="E127" s="71"/>
      <c r="F127" s="63"/>
      <c r="G127" s="63"/>
      <c r="H127" s="72"/>
    </row>
    <row r="128" spans="1:8" x14ac:dyDescent="0.3">
      <c r="A128" s="70">
        <v>59</v>
      </c>
      <c r="B128" s="75" t="s">
        <v>189</v>
      </c>
      <c r="C128" s="73" t="str">
        <f>IF(INDEX($B$59:$M$66,MATCH(LEFT(Table25[[#This Row],[Well]],1),$A$59:$A$66,0),MID(Table25[[#This Row],[Well]],2,2))="","",INDEX($B$59:$M$66,MATCH(LEFT(Table25[[#This Row],[Well]],1),$A$59:$A$66,0),MID(Table25[[#This Row],[Well]],2,2)))</f>
        <v/>
      </c>
      <c r="D128" s="71"/>
      <c r="E128" s="71"/>
      <c r="F128" s="63"/>
      <c r="G128" s="63"/>
      <c r="H128" s="72"/>
    </row>
    <row r="129" spans="1:8" x14ac:dyDescent="0.3">
      <c r="A129" s="52">
        <v>60</v>
      </c>
      <c r="B129" s="75" t="s">
        <v>190</v>
      </c>
      <c r="C129" s="73" t="str">
        <f>IF(INDEX($B$59:$M$66,MATCH(LEFT(Table25[[#This Row],[Well]],1),$A$59:$A$66,0),MID(Table25[[#This Row],[Well]],2,2))="","",INDEX($B$59:$M$66,MATCH(LEFT(Table25[[#This Row],[Well]],1),$A$59:$A$66,0),MID(Table25[[#This Row],[Well]],2,2)))</f>
        <v/>
      </c>
      <c r="D129" s="71"/>
      <c r="E129" s="71"/>
      <c r="F129" s="63"/>
      <c r="G129" s="63"/>
      <c r="H129" s="72"/>
    </row>
    <row r="130" spans="1:8" x14ac:dyDescent="0.3">
      <c r="A130" s="70">
        <v>61</v>
      </c>
      <c r="B130" s="75" t="s">
        <v>191</v>
      </c>
      <c r="C130" s="73" t="str">
        <f>IF(INDEX($B$59:$M$66,MATCH(LEFT(Table25[[#This Row],[Well]],1),$A$59:$A$66,0),MID(Table25[[#This Row],[Well]],2,2))="","",INDEX($B$59:$M$66,MATCH(LEFT(Table25[[#This Row],[Well]],1),$A$59:$A$66,0),MID(Table25[[#This Row],[Well]],2,2)))</f>
        <v/>
      </c>
      <c r="D130" s="71"/>
      <c r="E130" s="71"/>
      <c r="F130" s="63"/>
      <c r="G130" s="63"/>
      <c r="H130" s="72"/>
    </row>
    <row r="131" spans="1:8" x14ac:dyDescent="0.3">
      <c r="A131" s="52">
        <v>62</v>
      </c>
      <c r="B131" s="75" t="s">
        <v>192</v>
      </c>
      <c r="C131" s="73" t="str">
        <f>IF(INDEX($B$59:$M$66,MATCH(LEFT(Table25[[#This Row],[Well]],1),$A$59:$A$66,0),MID(Table25[[#This Row],[Well]],2,2))="","",INDEX($B$59:$M$66,MATCH(LEFT(Table25[[#This Row],[Well]],1),$A$59:$A$66,0),MID(Table25[[#This Row],[Well]],2,2)))</f>
        <v/>
      </c>
      <c r="D131" s="71"/>
      <c r="E131" s="71"/>
      <c r="F131" s="63"/>
      <c r="G131" s="63"/>
      <c r="H131" s="72"/>
    </row>
    <row r="132" spans="1:8" x14ac:dyDescent="0.3">
      <c r="A132" s="70">
        <v>63</v>
      </c>
      <c r="B132" s="75" t="s">
        <v>193</v>
      </c>
      <c r="C132" s="73" t="str">
        <f>IF(INDEX($B$59:$M$66,MATCH(LEFT(Table25[[#This Row],[Well]],1),$A$59:$A$66,0),MID(Table25[[#This Row],[Well]],2,2))="","",INDEX($B$59:$M$66,MATCH(LEFT(Table25[[#This Row],[Well]],1),$A$59:$A$66,0),MID(Table25[[#This Row],[Well]],2,2)))</f>
        <v/>
      </c>
      <c r="D132" s="71"/>
      <c r="E132" s="71"/>
      <c r="F132" s="63"/>
      <c r="G132" s="63"/>
      <c r="H132" s="72"/>
    </row>
    <row r="133" spans="1:8" x14ac:dyDescent="0.3">
      <c r="A133" s="52">
        <v>64</v>
      </c>
      <c r="B133" s="75" t="s">
        <v>194</v>
      </c>
      <c r="C133" s="73" t="str">
        <f>IF(INDEX($B$59:$M$66,MATCH(LEFT(Table25[[#This Row],[Well]],1),$A$59:$A$66,0),MID(Table25[[#This Row],[Well]],2,2))="","",INDEX($B$59:$M$66,MATCH(LEFT(Table25[[#This Row],[Well]],1),$A$59:$A$66,0),MID(Table25[[#This Row],[Well]],2,2)))</f>
        <v/>
      </c>
      <c r="D133" s="71"/>
      <c r="E133" s="71"/>
      <c r="F133" s="63"/>
      <c r="G133" s="63"/>
      <c r="H133" s="72"/>
    </row>
    <row r="134" spans="1:8" x14ac:dyDescent="0.3">
      <c r="A134" s="70">
        <v>65</v>
      </c>
      <c r="B134" s="75" t="s">
        <v>195</v>
      </c>
      <c r="C134" s="73" t="str">
        <f>IF(INDEX($B$59:$M$66,MATCH(LEFT(Table25[[#This Row],[Well]],1),$A$59:$A$66,0),MID(Table25[[#This Row],[Well]],2,2))="","",INDEX($B$59:$M$66,MATCH(LEFT(Table25[[#This Row],[Well]],1),$A$59:$A$66,0),MID(Table25[[#This Row],[Well]],2,2)))</f>
        <v/>
      </c>
      <c r="D134" s="71"/>
      <c r="E134" s="71"/>
      <c r="F134" s="63"/>
      <c r="G134" s="63"/>
      <c r="H134" s="72"/>
    </row>
    <row r="135" spans="1:8" x14ac:dyDescent="0.3">
      <c r="A135" s="52">
        <v>66</v>
      </c>
      <c r="B135" s="75" t="s">
        <v>196</v>
      </c>
      <c r="C135" s="73" t="str">
        <f>IF(INDEX($B$59:$M$66,MATCH(LEFT(Table25[[#This Row],[Well]],1),$A$59:$A$66,0),MID(Table25[[#This Row],[Well]],2,2))="","",INDEX($B$59:$M$66,MATCH(LEFT(Table25[[#This Row],[Well]],1),$A$59:$A$66,0),MID(Table25[[#This Row],[Well]],2,2)))</f>
        <v/>
      </c>
      <c r="D135" s="71"/>
      <c r="E135" s="71"/>
      <c r="F135" s="63"/>
      <c r="G135" s="63"/>
      <c r="H135" s="72"/>
    </row>
    <row r="136" spans="1:8" x14ac:dyDescent="0.3">
      <c r="A136" s="70">
        <v>67</v>
      </c>
      <c r="B136" s="75" t="s">
        <v>197</v>
      </c>
      <c r="C136" s="73" t="str">
        <f>IF(INDEX($B$59:$M$66,MATCH(LEFT(Table25[[#This Row],[Well]],1),$A$59:$A$66,0),MID(Table25[[#This Row],[Well]],2,2))="","",INDEX($B$59:$M$66,MATCH(LEFT(Table25[[#This Row],[Well]],1),$A$59:$A$66,0),MID(Table25[[#This Row],[Well]],2,2)))</f>
        <v/>
      </c>
      <c r="D136" s="71"/>
      <c r="E136" s="71"/>
      <c r="F136" s="63"/>
      <c r="G136" s="63"/>
      <c r="H136" s="72"/>
    </row>
    <row r="137" spans="1:8" x14ac:dyDescent="0.3">
      <c r="A137" s="52">
        <v>68</v>
      </c>
      <c r="B137" s="75" t="s">
        <v>198</v>
      </c>
      <c r="C137" s="73" t="str">
        <f>IF(INDEX($B$59:$M$66,MATCH(LEFT(Table25[[#This Row],[Well]],1),$A$59:$A$66,0),MID(Table25[[#This Row],[Well]],2,2))="","",INDEX($B$59:$M$66,MATCH(LEFT(Table25[[#This Row],[Well]],1),$A$59:$A$66,0),MID(Table25[[#This Row],[Well]],2,2)))</f>
        <v/>
      </c>
      <c r="D137" s="71"/>
      <c r="E137" s="71"/>
      <c r="F137" s="63"/>
      <c r="G137" s="63"/>
      <c r="H137" s="72"/>
    </row>
    <row r="138" spans="1:8" x14ac:dyDescent="0.3">
      <c r="A138" s="70">
        <v>69</v>
      </c>
      <c r="B138" s="75" t="s">
        <v>199</v>
      </c>
      <c r="C138" s="73" t="str">
        <f>IF(INDEX($B$59:$M$66,MATCH(LEFT(Table25[[#This Row],[Well]],1),$A$59:$A$66,0),MID(Table25[[#This Row],[Well]],2,2))="","",INDEX($B$59:$M$66,MATCH(LEFT(Table25[[#This Row],[Well]],1),$A$59:$A$66,0),MID(Table25[[#This Row],[Well]],2,2)))</f>
        <v/>
      </c>
      <c r="D138" s="71"/>
      <c r="E138" s="71"/>
      <c r="F138" s="63"/>
      <c r="G138" s="63"/>
      <c r="H138" s="72"/>
    </row>
    <row r="139" spans="1:8" x14ac:dyDescent="0.3">
      <c r="A139" s="52">
        <v>70</v>
      </c>
      <c r="B139" s="75" t="s">
        <v>200</v>
      </c>
      <c r="C139" s="73" t="str">
        <f>IF(INDEX($B$59:$M$66,MATCH(LEFT(Table25[[#This Row],[Well]],1),$A$59:$A$66,0),MID(Table25[[#This Row],[Well]],2,2))="","",INDEX($B$59:$M$66,MATCH(LEFT(Table25[[#This Row],[Well]],1),$A$59:$A$66,0),MID(Table25[[#This Row],[Well]],2,2)))</f>
        <v/>
      </c>
      <c r="D139" s="71"/>
      <c r="E139" s="71"/>
      <c r="F139" s="63"/>
      <c r="G139" s="63"/>
      <c r="H139" s="72"/>
    </row>
    <row r="140" spans="1:8" x14ac:dyDescent="0.3">
      <c r="A140" s="70">
        <v>71</v>
      </c>
      <c r="B140" s="75" t="s">
        <v>201</v>
      </c>
      <c r="C140" s="73" t="str">
        <f>IF(INDEX($B$59:$M$66,MATCH(LEFT(Table25[[#This Row],[Well]],1),$A$59:$A$66,0),MID(Table25[[#This Row],[Well]],2,2))="","",INDEX($B$59:$M$66,MATCH(LEFT(Table25[[#This Row],[Well]],1),$A$59:$A$66,0),MID(Table25[[#This Row],[Well]],2,2)))</f>
        <v/>
      </c>
      <c r="D140" s="71"/>
      <c r="E140" s="71"/>
      <c r="F140" s="63"/>
      <c r="G140" s="63"/>
      <c r="H140" s="72"/>
    </row>
    <row r="141" spans="1:8" x14ac:dyDescent="0.3">
      <c r="A141" s="52">
        <v>72</v>
      </c>
      <c r="B141" s="75" t="s">
        <v>202</v>
      </c>
      <c r="C141" s="73" t="str">
        <f>IF(INDEX($B$59:$M$66,MATCH(LEFT(Table25[[#This Row],[Well]],1),$A$59:$A$66,0),MID(Table25[[#This Row],[Well]],2,2))="","",INDEX($B$59:$M$66,MATCH(LEFT(Table25[[#This Row],[Well]],1),$A$59:$A$66,0),MID(Table25[[#This Row],[Well]],2,2)))</f>
        <v/>
      </c>
      <c r="D141" s="71"/>
      <c r="E141" s="71"/>
      <c r="F141" s="63"/>
      <c r="G141" s="63"/>
      <c r="H141" s="72"/>
    </row>
    <row r="142" spans="1:8" x14ac:dyDescent="0.3">
      <c r="A142" s="70">
        <v>73</v>
      </c>
      <c r="B142" s="75" t="s">
        <v>203</v>
      </c>
      <c r="C142" s="73" t="str">
        <f>IF(INDEX($B$59:$M$66,MATCH(LEFT(Table25[[#This Row],[Well]],1),$A$59:$A$66,0),MID(Table25[[#This Row],[Well]],2,2))="","",INDEX($B$59:$M$66,MATCH(LEFT(Table25[[#This Row],[Well]],1),$A$59:$A$66,0),MID(Table25[[#This Row],[Well]],2,2)))</f>
        <v/>
      </c>
      <c r="D142" s="71"/>
      <c r="E142" s="71"/>
      <c r="F142" s="63"/>
      <c r="G142" s="63"/>
      <c r="H142" s="72"/>
    </row>
    <row r="143" spans="1:8" x14ac:dyDescent="0.3">
      <c r="A143" s="52">
        <v>74</v>
      </c>
      <c r="B143" s="75" t="s">
        <v>204</v>
      </c>
      <c r="C143" s="73" t="str">
        <f>IF(INDEX($B$59:$M$66,MATCH(LEFT(Table25[[#This Row],[Well]],1),$A$59:$A$66,0),MID(Table25[[#This Row],[Well]],2,2))="","",INDEX($B$59:$M$66,MATCH(LEFT(Table25[[#This Row],[Well]],1),$A$59:$A$66,0),MID(Table25[[#This Row],[Well]],2,2)))</f>
        <v/>
      </c>
      <c r="D143" s="71"/>
      <c r="E143" s="71"/>
      <c r="F143" s="63"/>
      <c r="G143" s="63"/>
      <c r="H143" s="72"/>
    </row>
    <row r="144" spans="1:8" x14ac:dyDescent="0.3">
      <c r="A144" s="70">
        <v>75</v>
      </c>
      <c r="B144" s="75" t="s">
        <v>205</v>
      </c>
      <c r="C144" s="73" t="str">
        <f>IF(INDEX($B$59:$M$66,MATCH(LEFT(Table25[[#This Row],[Well]],1),$A$59:$A$66,0),MID(Table25[[#This Row],[Well]],2,2))="","",INDEX($B$59:$M$66,MATCH(LEFT(Table25[[#This Row],[Well]],1),$A$59:$A$66,0),MID(Table25[[#This Row],[Well]],2,2)))</f>
        <v/>
      </c>
      <c r="D144" s="71"/>
      <c r="E144" s="71"/>
      <c r="F144" s="63"/>
      <c r="G144" s="63"/>
      <c r="H144" s="72"/>
    </row>
    <row r="145" spans="1:8" x14ac:dyDescent="0.3">
      <c r="A145" s="52">
        <v>76</v>
      </c>
      <c r="B145" s="75" t="s">
        <v>206</v>
      </c>
      <c r="C145" s="73" t="str">
        <f>IF(INDEX($B$59:$M$66,MATCH(LEFT(Table25[[#This Row],[Well]],1),$A$59:$A$66,0),MID(Table25[[#This Row],[Well]],2,2))="","",INDEX($B$59:$M$66,MATCH(LEFT(Table25[[#This Row],[Well]],1),$A$59:$A$66,0),MID(Table25[[#This Row],[Well]],2,2)))</f>
        <v/>
      </c>
      <c r="D145" s="71"/>
      <c r="E145" s="71"/>
      <c r="F145" s="63"/>
      <c r="G145" s="63"/>
      <c r="H145" s="72"/>
    </row>
    <row r="146" spans="1:8" x14ac:dyDescent="0.3">
      <c r="A146" s="70">
        <v>77</v>
      </c>
      <c r="B146" s="75" t="s">
        <v>207</v>
      </c>
      <c r="C146" s="73" t="str">
        <f>IF(INDEX($B$59:$M$66,MATCH(LEFT(Table25[[#This Row],[Well]],1),$A$59:$A$66,0),MID(Table25[[#This Row],[Well]],2,2))="","",INDEX($B$59:$M$66,MATCH(LEFT(Table25[[#This Row],[Well]],1),$A$59:$A$66,0),MID(Table25[[#This Row],[Well]],2,2)))</f>
        <v/>
      </c>
      <c r="D146" s="71"/>
      <c r="E146" s="71"/>
      <c r="F146" s="63"/>
      <c r="G146" s="63"/>
      <c r="H146" s="72"/>
    </row>
    <row r="147" spans="1:8" x14ac:dyDescent="0.3">
      <c r="A147" s="52">
        <v>78</v>
      </c>
      <c r="B147" s="75" t="s">
        <v>208</v>
      </c>
      <c r="C147" s="73" t="str">
        <f>IF(INDEX($B$59:$M$66,MATCH(LEFT(Table25[[#This Row],[Well]],1),$A$59:$A$66,0),MID(Table25[[#This Row],[Well]],2,2))="","",INDEX($B$59:$M$66,MATCH(LEFT(Table25[[#This Row],[Well]],1),$A$59:$A$66,0),MID(Table25[[#This Row],[Well]],2,2)))</f>
        <v/>
      </c>
      <c r="D147" s="71"/>
      <c r="E147" s="71"/>
      <c r="F147" s="63"/>
      <c r="G147" s="63"/>
      <c r="H147" s="72"/>
    </row>
    <row r="148" spans="1:8" x14ac:dyDescent="0.3">
      <c r="A148" s="70">
        <v>79</v>
      </c>
      <c r="B148" s="75" t="s">
        <v>209</v>
      </c>
      <c r="C148" s="73" t="str">
        <f>IF(INDEX($B$59:$M$66,MATCH(LEFT(Table25[[#This Row],[Well]],1),$A$59:$A$66,0),MID(Table25[[#This Row],[Well]],2,2))="","",INDEX($B$59:$M$66,MATCH(LEFT(Table25[[#This Row],[Well]],1),$A$59:$A$66,0),MID(Table25[[#This Row],[Well]],2,2)))</f>
        <v/>
      </c>
      <c r="D148" s="71"/>
      <c r="E148" s="71"/>
      <c r="F148" s="63"/>
      <c r="G148" s="63"/>
      <c r="H148" s="72"/>
    </row>
    <row r="149" spans="1:8" x14ac:dyDescent="0.3">
      <c r="A149" s="52">
        <v>80</v>
      </c>
      <c r="B149" s="75" t="s">
        <v>210</v>
      </c>
      <c r="C149" s="73" t="str">
        <f>IF(INDEX($B$59:$M$66,MATCH(LEFT(Table25[[#This Row],[Well]],1),$A$59:$A$66,0),MID(Table25[[#This Row],[Well]],2,2))="","",INDEX($B$59:$M$66,MATCH(LEFT(Table25[[#This Row],[Well]],1),$A$59:$A$66,0),MID(Table25[[#This Row],[Well]],2,2)))</f>
        <v/>
      </c>
      <c r="D149" s="71"/>
      <c r="E149" s="71"/>
      <c r="F149" s="63"/>
      <c r="G149" s="63"/>
      <c r="H149" s="72"/>
    </row>
    <row r="150" spans="1:8" x14ac:dyDescent="0.3">
      <c r="A150" s="70">
        <v>81</v>
      </c>
      <c r="B150" s="75" t="s">
        <v>211</v>
      </c>
      <c r="C150" s="73" t="str">
        <f>IF(INDEX($B$59:$M$66,MATCH(LEFT(Table25[[#This Row],[Well]],1),$A$59:$A$66,0),MID(Table25[[#This Row],[Well]],2,2))="","",INDEX($B$59:$M$66,MATCH(LEFT(Table25[[#This Row],[Well]],1),$A$59:$A$66,0),MID(Table25[[#This Row],[Well]],2,2)))</f>
        <v/>
      </c>
      <c r="D150" s="71"/>
      <c r="E150" s="71"/>
      <c r="F150" s="63"/>
      <c r="G150" s="63"/>
      <c r="H150" s="72"/>
    </row>
    <row r="151" spans="1:8" x14ac:dyDescent="0.3">
      <c r="A151" s="52">
        <v>82</v>
      </c>
      <c r="B151" s="75" t="s">
        <v>212</v>
      </c>
      <c r="C151" s="73" t="str">
        <f>IF(INDEX($B$59:$M$66,MATCH(LEFT(Table25[[#This Row],[Well]],1),$A$59:$A$66,0),MID(Table25[[#This Row],[Well]],2,2))="","",INDEX($B$59:$M$66,MATCH(LEFT(Table25[[#This Row],[Well]],1),$A$59:$A$66,0),MID(Table25[[#This Row],[Well]],2,2)))</f>
        <v/>
      </c>
      <c r="D151" s="71"/>
      <c r="E151" s="71"/>
      <c r="F151" s="63"/>
      <c r="G151" s="63"/>
      <c r="H151" s="72"/>
    </row>
    <row r="152" spans="1:8" x14ac:dyDescent="0.3">
      <c r="A152" s="70">
        <v>83</v>
      </c>
      <c r="B152" s="75" t="s">
        <v>213</v>
      </c>
      <c r="C152" s="73" t="str">
        <f>IF(INDEX($B$59:$M$66,MATCH(LEFT(Table25[[#This Row],[Well]],1),$A$59:$A$66,0),MID(Table25[[#This Row],[Well]],2,2))="","",INDEX($B$59:$M$66,MATCH(LEFT(Table25[[#This Row],[Well]],1),$A$59:$A$66,0),MID(Table25[[#This Row],[Well]],2,2)))</f>
        <v/>
      </c>
      <c r="D152" s="71"/>
      <c r="E152" s="71"/>
      <c r="F152" s="63"/>
      <c r="G152" s="63"/>
      <c r="H152" s="72"/>
    </row>
    <row r="153" spans="1:8" x14ac:dyDescent="0.3">
      <c r="A153" s="52">
        <v>84</v>
      </c>
      <c r="B153" s="75" t="s">
        <v>214</v>
      </c>
      <c r="C153" s="73" t="str">
        <f>IF(INDEX($B$59:$M$66,MATCH(LEFT(Table25[[#This Row],[Well]],1),$A$59:$A$66,0),MID(Table25[[#This Row],[Well]],2,2))="","",INDEX($B$59:$M$66,MATCH(LEFT(Table25[[#This Row],[Well]],1),$A$59:$A$66,0),MID(Table25[[#This Row],[Well]],2,2)))</f>
        <v/>
      </c>
      <c r="D153" s="71"/>
      <c r="E153" s="71"/>
      <c r="F153" s="63"/>
      <c r="G153" s="63"/>
      <c r="H153" s="72"/>
    </row>
    <row r="154" spans="1:8" x14ac:dyDescent="0.3">
      <c r="A154" s="70">
        <v>85</v>
      </c>
      <c r="B154" s="75" t="s">
        <v>215</v>
      </c>
      <c r="C154" s="73" t="str">
        <f>IF(INDEX($B$59:$M$66,MATCH(LEFT(Table25[[#This Row],[Well]],1),$A$59:$A$66,0),MID(Table25[[#This Row],[Well]],2,2))="","",INDEX($B$59:$M$66,MATCH(LEFT(Table25[[#This Row],[Well]],1),$A$59:$A$66,0),MID(Table25[[#This Row],[Well]],2,2)))</f>
        <v/>
      </c>
      <c r="D154" s="71"/>
      <c r="E154" s="71"/>
      <c r="F154" s="63"/>
      <c r="G154" s="63"/>
      <c r="H154" s="72"/>
    </row>
    <row r="155" spans="1:8" x14ac:dyDescent="0.3">
      <c r="A155" s="52">
        <v>86</v>
      </c>
      <c r="B155" s="75" t="s">
        <v>216</v>
      </c>
      <c r="C155" s="73" t="str">
        <f>IF(INDEX($B$59:$M$66,MATCH(LEFT(Table25[[#This Row],[Well]],1),$A$59:$A$66,0),MID(Table25[[#This Row],[Well]],2,2))="","",INDEX($B$59:$M$66,MATCH(LEFT(Table25[[#This Row],[Well]],1),$A$59:$A$66,0),MID(Table25[[#This Row],[Well]],2,2)))</f>
        <v/>
      </c>
      <c r="D155" s="71"/>
      <c r="E155" s="71"/>
      <c r="F155" s="63"/>
      <c r="G155" s="63"/>
      <c r="H155" s="72"/>
    </row>
    <row r="156" spans="1:8" x14ac:dyDescent="0.3">
      <c r="A156" s="70">
        <v>87</v>
      </c>
      <c r="B156" s="75" t="s">
        <v>217</v>
      </c>
      <c r="C156" s="73" t="str">
        <f>IF(INDEX($B$59:$M$66,MATCH(LEFT(Table25[[#This Row],[Well]],1),$A$59:$A$66,0),MID(Table25[[#This Row],[Well]],2,2))="","",INDEX($B$59:$M$66,MATCH(LEFT(Table25[[#This Row],[Well]],1),$A$59:$A$66,0),MID(Table25[[#This Row],[Well]],2,2)))</f>
        <v/>
      </c>
      <c r="D156" s="71"/>
      <c r="E156" s="71"/>
      <c r="F156" s="63"/>
      <c r="G156" s="63"/>
      <c r="H156" s="72"/>
    </row>
    <row r="157" spans="1:8" x14ac:dyDescent="0.3">
      <c r="A157" s="52">
        <v>88</v>
      </c>
      <c r="B157" s="75" t="s">
        <v>218</v>
      </c>
      <c r="C157" s="73" t="str">
        <f>IF(INDEX($B$59:$M$66,MATCH(LEFT(Table25[[#This Row],[Well]],1),$A$59:$A$66,0),MID(Table25[[#This Row],[Well]],2,2))="","",INDEX($B$59:$M$66,MATCH(LEFT(Table25[[#This Row],[Well]],1),$A$59:$A$66,0),MID(Table25[[#This Row],[Well]],2,2)))</f>
        <v/>
      </c>
      <c r="D157" s="71"/>
      <c r="E157" s="71"/>
      <c r="F157" s="63"/>
      <c r="G157" s="63"/>
      <c r="H157" s="72"/>
    </row>
    <row r="158" spans="1:8" x14ac:dyDescent="0.3">
      <c r="A158" s="70">
        <v>89</v>
      </c>
      <c r="B158" s="75" t="s">
        <v>219</v>
      </c>
      <c r="C158" s="73" t="str">
        <f>IF(INDEX($B$59:$M$66,MATCH(LEFT(Table25[[#This Row],[Well]],1),$A$59:$A$66,0),MID(Table25[[#This Row],[Well]],2,2))="","",INDEX($B$59:$M$66,MATCH(LEFT(Table25[[#This Row],[Well]],1),$A$59:$A$66,0),MID(Table25[[#This Row],[Well]],2,2)))</f>
        <v/>
      </c>
      <c r="D158" s="71"/>
      <c r="E158" s="71"/>
      <c r="F158" s="63"/>
      <c r="G158" s="63"/>
      <c r="H158" s="72"/>
    </row>
    <row r="159" spans="1:8" x14ac:dyDescent="0.3">
      <c r="A159" s="52">
        <v>90</v>
      </c>
      <c r="B159" s="75" t="s">
        <v>220</v>
      </c>
      <c r="C159" s="73" t="str">
        <f>IF(INDEX($B$59:$M$66,MATCH(LEFT(Table25[[#This Row],[Well]],1),$A$59:$A$66,0),MID(Table25[[#This Row],[Well]],2,2))="","",INDEX($B$59:$M$66,MATCH(LEFT(Table25[[#This Row],[Well]],1),$A$59:$A$66,0),MID(Table25[[#This Row],[Well]],2,2)))</f>
        <v/>
      </c>
      <c r="D159" s="71"/>
      <c r="E159" s="71"/>
      <c r="F159" s="63"/>
      <c r="G159" s="63"/>
      <c r="H159" s="72"/>
    </row>
    <row r="160" spans="1:8" x14ac:dyDescent="0.3">
      <c r="A160" s="70">
        <v>91</v>
      </c>
      <c r="B160" s="75" t="s">
        <v>221</v>
      </c>
      <c r="C160" s="73" t="str">
        <f>IF(INDEX($B$59:$M$66,MATCH(LEFT(Table25[[#This Row],[Well]],1),$A$59:$A$66,0),MID(Table25[[#This Row],[Well]],2,2))="","",INDEX($B$59:$M$66,MATCH(LEFT(Table25[[#This Row],[Well]],1),$A$59:$A$66,0),MID(Table25[[#This Row],[Well]],2,2)))</f>
        <v/>
      </c>
      <c r="D160" s="71"/>
      <c r="E160" s="71"/>
      <c r="F160" s="63"/>
      <c r="G160" s="63"/>
      <c r="H160" s="72"/>
    </row>
    <row r="161" spans="1:8" x14ac:dyDescent="0.3">
      <c r="A161" s="52">
        <v>92</v>
      </c>
      <c r="B161" s="75" t="s">
        <v>222</v>
      </c>
      <c r="C161" s="73" t="str">
        <f>IF(INDEX($B$59:$M$66,MATCH(LEFT(Table25[[#This Row],[Well]],1),$A$59:$A$66,0),MID(Table25[[#This Row],[Well]],2,2))="","",INDEX($B$59:$M$66,MATCH(LEFT(Table25[[#This Row],[Well]],1),$A$59:$A$66,0),MID(Table25[[#This Row],[Well]],2,2)))</f>
        <v/>
      </c>
      <c r="D161" s="71"/>
      <c r="E161" s="71"/>
      <c r="F161" s="63"/>
      <c r="G161" s="63"/>
      <c r="H161" s="72"/>
    </row>
    <row r="162" spans="1:8" x14ac:dyDescent="0.3">
      <c r="A162" s="70">
        <v>93</v>
      </c>
      <c r="B162" s="75" t="s">
        <v>223</v>
      </c>
      <c r="C162" s="73" t="str">
        <f>IF(INDEX($B$59:$M$66,MATCH(LEFT(Table25[[#This Row],[Well]],1),$A$59:$A$66,0),MID(Table25[[#This Row],[Well]],2,2))="","",INDEX($B$59:$M$66,MATCH(LEFT(Table25[[#This Row],[Well]],1),$A$59:$A$66,0),MID(Table25[[#This Row],[Well]],2,2)))</f>
        <v/>
      </c>
      <c r="D162" s="71"/>
      <c r="E162" s="71"/>
      <c r="F162" s="63"/>
      <c r="G162" s="63"/>
      <c r="H162" s="72"/>
    </row>
    <row r="163" spans="1:8" x14ac:dyDescent="0.3">
      <c r="A163" s="52">
        <v>94</v>
      </c>
      <c r="B163" s="75" t="s">
        <v>224</v>
      </c>
      <c r="C163" s="73" t="str">
        <f>IF(INDEX($B$59:$M$66,MATCH(LEFT(Table25[[#This Row],[Well]],1),$A$59:$A$66,0),MID(Table25[[#This Row],[Well]],2,2))="","",INDEX($B$59:$M$66,MATCH(LEFT(Table25[[#This Row],[Well]],1),$A$59:$A$66,0),MID(Table25[[#This Row],[Well]],2,2)))</f>
        <v/>
      </c>
      <c r="D163" s="71"/>
      <c r="E163" s="71"/>
      <c r="F163" s="63"/>
      <c r="G163" s="63"/>
      <c r="H163" s="72"/>
    </row>
    <row r="164" spans="1:8" x14ac:dyDescent="0.3">
      <c r="A164" s="70">
        <v>95</v>
      </c>
      <c r="B164" s="75" t="s">
        <v>225</v>
      </c>
      <c r="C164" s="73" t="str">
        <f>IF(INDEX($B$59:$M$66,MATCH(LEFT(Table25[[#This Row],[Well]],1),$A$59:$A$66,0),MID(Table25[[#This Row],[Well]],2,2))="","",INDEX($B$59:$M$66,MATCH(LEFT(Table25[[#This Row],[Well]],1),$A$59:$A$66,0),MID(Table25[[#This Row],[Well]],2,2)))</f>
        <v/>
      </c>
      <c r="D164" s="71"/>
      <c r="E164" s="71"/>
      <c r="F164" s="63"/>
      <c r="G164" s="63"/>
      <c r="H164" s="72"/>
    </row>
    <row r="165" spans="1:8" x14ac:dyDescent="0.3">
      <c r="A165" s="52">
        <v>96</v>
      </c>
      <c r="B165" s="75" t="s">
        <v>226</v>
      </c>
      <c r="C165" s="73" t="str">
        <f>IF(INDEX($B$59:$M$66,MATCH(LEFT(Table25[[#This Row],[Well]],1),$A$59:$A$66,0),MID(Table25[[#This Row],[Well]],2,2))="","",INDEX($B$59:$M$66,MATCH(LEFT(Table25[[#This Row],[Well]],1),$A$59:$A$66,0),MID(Table25[[#This Row],[Well]],2,2)))</f>
        <v/>
      </c>
      <c r="D165" s="71"/>
      <c r="E165" s="71"/>
      <c r="F165" s="63"/>
      <c r="G165" s="63"/>
      <c r="H165" s="72"/>
    </row>
  </sheetData>
  <dataConsolidate/>
  <mergeCells count="35">
    <mergeCell ref="B68:H68"/>
    <mergeCell ref="B7:F7"/>
    <mergeCell ref="D23:F23"/>
    <mergeCell ref="D24:F24"/>
    <mergeCell ref="B13:F14"/>
    <mergeCell ref="D26:F26"/>
    <mergeCell ref="C8:F8"/>
    <mergeCell ref="B15:F15"/>
    <mergeCell ref="B21:F21"/>
    <mergeCell ref="D22:F22"/>
    <mergeCell ref="D25:F25"/>
    <mergeCell ref="B56:M56"/>
    <mergeCell ref="B57:M57"/>
    <mergeCell ref="D39:F39"/>
    <mergeCell ref="B2:E2"/>
    <mergeCell ref="B3:F3"/>
    <mergeCell ref="B4:E4"/>
    <mergeCell ref="B5:E5"/>
    <mergeCell ref="B6:E6"/>
    <mergeCell ref="B50:F50"/>
    <mergeCell ref="B51:F51"/>
    <mergeCell ref="B53:M53"/>
    <mergeCell ref="B43:F43"/>
    <mergeCell ref="D27:F27"/>
    <mergeCell ref="D28:F28"/>
    <mergeCell ref="D29:F29"/>
    <mergeCell ref="D30:F30"/>
    <mergeCell ref="B32:F32"/>
    <mergeCell ref="D33:F33"/>
    <mergeCell ref="D34:F34"/>
    <mergeCell ref="D35:F35"/>
    <mergeCell ref="B41:F41"/>
    <mergeCell ref="B42:F42"/>
    <mergeCell ref="B37:F37"/>
    <mergeCell ref="D38:F38"/>
  </mergeCells>
  <conditionalFormatting sqref="B59:M66">
    <cfRule type="duplicateValues" dxfId="9" priority="15"/>
  </conditionalFormatting>
  <conditionalFormatting sqref="C16:C19 C45:F48 E16:E19 B59:M66">
    <cfRule type="containsBlanks" dxfId="8" priority="14">
      <formula>LEN(TRIM(B16))=0</formula>
    </cfRule>
  </conditionalFormatting>
  <conditionalFormatting sqref="C19">
    <cfRule type="cellIs" dxfId="7" priority="13" operator="equal">
      <formula>"Express"</formula>
    </cfRule>
  </conditionalFormatting>
  <conditionalFormatting sqref="C22:C30">
    <cfRule type="containsBlanks" dxfId="6" priority="4">
      <formula>LEN(TRIM(C22))=0</formula>
    </cfRule>
  </conditionalFormatting>
  <conditionalFormatting sqref="C33:C35">
    <cfRule type="containsBlanks" dxfId="5" priority="5">
      <formula>LEN(TRIM(C33))=0</formula>
    </cfRule>
  </conditionalFormatting>
  <conditionalFormatting sqref="C38:C39">
    <cfRule type="containsBlanks" dxfId="4" priority="9">
      <formula>LEN(TRIM(C38))=0</formula>
    </cfRule>
  </conditionalFormatting>
  <conditionalFormatting sqref="D24:F25">
    <cfRule type="containsText" dxfId="3" priority="1" operator="containsText" text="sheets">
      <formula>NOT(ISERROR(SEARCH("sheets",D24)))</formula>
    </cfRule>
  </conditionalFormatting>
  <conditionalFormatting sqref="D35:F35">
    <cfRule type="containsText" dxfId="2" priority="6" operator="containsText" text="Please">
      <formula>NOT(ISERROR(SEARCH("Please",D35)))</formula>
    </cfRule>
  </conditionalFormatting>
  <conditionalFormatting sqref="E44:E48">
    <cfRule type="expression" dxfId="1" priority="11">
      <formula>$C$8="MiSeq"</formula>
    </cfRule>
  </conditionalFormatting>
  <dataValidations count="13">
    <dataValidation type="list" allowBlank="1" showInputMessage="1" showErrorMessage="1" sqref="C19" xr:uid="{8C9CD0CD-D042-47D8-ACA5-B8CF87435460}">
      <formula1>"Standard, Express"</formula1>
    </dataValidation>
    <dataValidation type="list" allowBlank="1" showInputMessage="1" showErrorMessage="1" sqref="C39" xr:uid="{E039EFA2-E88C-4E81-B0DD-A7BFA48592F8}">
      <formula1>"High,Low"</formula1>
    </dataValidation>
    <dataValidation type="list" allowBlank="1" showInputMessage="1" showErrorMessage="1" sqref="C33" xr:uid="{56A5A24D-FEEE-43C3-B6B9-AE47E91D7CD2}">
      <formula1>"DNA,RNA,Amplicon"</formula1>
    </dataValidation>
    <dataValidation type="list" allowBlank="1" showInputMessage="1" showErrorMessage="1" sqref="C46:F46" xr:uid="{0EDFE6F3-5761-402A-84CB-C04947857D9F}">
      <formula1>"Standard,Custom"</formula1>
    </dataValidation>
    <dataValidation type="whole" allowBlank="1" showInputMessage="1" showErrorMessage="1" error="Read length must be a numerical value." sqref="C26:C29" xr:uid="{B642D5C8-857A-42E9-9C96-DBDD07B1C583}">
      <formula1>0</formula1>
      <formula2>401</formula2>
    </dataValidation>
    <dataValidation type="textLength" operator="greaterThan" allowBlank="1" errorTitle="Error" error="Must be a numeric value" promptTitle="Requirements" prompt="Must be a numeric value" sqref="D70:E165" xr:uid="{CB967179-40EE-4370-9A9F-AC8171EEF102}">
      <formula1>0</formula1>
    </dataValidation>
    <dataValidation type="custom" allowBlank="1" showInputMessage="1" showErrorMessage="1" errorTitle="Error" error="Sample ID must be unique and contain alphanumeric characters and/or dash &quot;-&quot; or underscore &quot;_&quot;. Any other characters including spaces are not acceptable." promptTitle="Requirements" prompt="Sample ID must be unique and contain alphanumeric characters and/or dash &quot;-&quot; or underscore &quot;_&quot;. Any other characters including spaces are not acceptable." sqref="B59:M66" xr:uid="{F703EAF9-06F7-4412-82FE-D927800E3733}">
      <formula1>ISNUMBER(SUMPRODUCT(SEARCH(MID(B59,ROW(INDIRECT("1:"&amp;LEN(B59))),1),"0123456789abcdefghijklmnopqrstuvwxyzABCDEFGHIJKLMNOPQRSTUVWXYZ-_")))</formula1>
    </dataValidation>
    <dataValidation type="list" allowBlank="1" showInputMessage="1" showErrorMessage="1" sqref="F177:I1048576" xr:uid="{1B47D53C-81DB-4BFA-BB9B-5CF521DFE15C}">
      <formula1>"DNA,RNA"</formula1>
    </dataValidation>
    <dataValidation type="decimal" allowBlank="1" showInputMessage="1" showErrorMessage="1" sqref="F70:G165" xr:uid="{F037E2EC-279F-4C17-8B35-7153B1A78972}">
      <formula1>0</formula1>
      <formula2>10000</formula2>
    </dataValidation>
    <dataValidation type="list" allowBlank="1" showInputMessage="1" showErrorMessage="1" sqref="C35" xr:uid="{D282DC0A-D33D-4E4F-B6D2-854D60703BD7}">
      <formula1>"qPCR,QuBit,BioAnalyzer,Tapestation,None,Other"</formula1>
    </dataValidation>
    <dataValidation type="whole" operator="greaterThan" allowBlank="1" showInputMessage="1" showErrorMessage="1" sqref="C38" xr:uid="{F604602D-2127-438B-8664-B01A03AC505D}">
      <formula1>0</formula1>
    </dataValidation>
    <dataValidation type="decimal" operator="greaterThan" allowBlank="1" showInputMessage="1" showErrorMessage="1" errorTitle="Primer info must be numeric." sqref="C47:F48" xr:uid="{050CE8EC-14E8-49A6-A893-2745C45CE896}">
      <formula1>0</formula1>
    </dataValidation>
    <dataValidation type="whole" operator="greaterThanOrEqual" allowBlank="1" showInputMessage="1" showErrorMessage="1" sqref="C25" xr:uid="{035ADE48-860B-4273-87D7-6BDFCCB6FBEF}">
      <formula1>1</formula1>
    </dataValidation>
  </dataValidations>
  <hyperlinks>
    <hyperlink ref="F10" r:id="rId1" xr:uid="{E4B2EE49-17FF-41D5-841A-32F0168B013E}"/>
  </hyperlinks>
  <pageMargins left="0.25" right="0.25" top="0.75" bottom="0.75" header="0.3" footer="0.3"/>
  <pageSetup scale="52" fitToHeight="0" orientation="portrait" r:id="rId2"/>
  <drawing r:id="rId3"/>
  <tableParts count="1">
    <tablePart r:id="rId4"/>
  </tableParts>
  <extLst>
    <ext xmlns:x14="http://schemas.microsoft.com/office/spreadsheetml/2009/9/main" uri="{CCE6A557-97BC-4b89-ADB6-D9C93CAAB3DF}">
      <x14:dataValidations xmlns:xm="http://schemas.microsoft.com/office/excel/2006/main" count="4">
        <x14:dataValidation type="list" allowBlank="1" showInputMessage="1" showErrorMessage="1" xr:uid="{9D2BF00E-68FD-4939-BDDE-D299BDDAC4AF}">
          <x14:formula1>
            <xm:f>_xlfn.ANCHORARRAY('Run Types'!$B$12)</xm:f>
          </x14:formula1>
          <xm:sqref>C24</xm:sqref>
        </x14:dataValidation>
        <x14:dataValidation type="list" allowBlank="1" showInputMessage="1" showErrorMessage="1" xr:uid="{B19C09C2-D224-47FD-9272-DEE564FECA65}">
          <x14:formula1>
            <xm:f>'Run Types'!$A$1:$F$1</xm:f>
          </x14:formula1>
          <xm:sqref>C23</xm:sqref>
        </x14:dataValidation>
        <x14:dataValidation type="list" allowBlank="1" showInputMessage="1" showErrorMessage="1" xr:uid="{C3AC926A-11A9-41B2-A47A-31AFBD929E01}">
          <x14:formula1>
            <xm:f>'Run Types'!$H$2:$H$12</xm:f>
          </x14:formula1>
          <xm:sqref>C30</xm:sqref>
        </x14:dataValidation>
        <x14:dataValidation type="list" allowBlank="1" showInputMessage="1" showErrorMessage="1" xr:uid="{43E10387-3AD1-4149-B714-FB7C37CEA548}">
          <x14:formula1>
            <xm:f>'Run Types'!$I$2:$I$16</xm:f>
          </x14:formula1>
          <xm:sqref>C34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N19"/>
  <sheetViews>
    <sheetView workbookViewId="0">
      <selection activeCell="E21" sqref="E21"/>
    </sheetView>
  </sheetViews>
  <sheetFormatPr defaultRowHeight="14.4" x14ac:dyDescent="0.3"/>
  <cols>
    <col min="1" max="1" width="8.88671875" bestFit="1" customWidth="1"/>
    <col min="2" max="2" width="11.6640625" bestFit="1" customWidth="1"/>
    <col min="3" max="3" width="11.6640625" customWidth="1"/>
    <col min="4" max="4" width="11.33203125" bestFit="1" customWidth="1"/>
    <col min="5" max="5" width="12.6640625" bestFit="1" customWidth="1"/>
    <col min="6" max="6" width="10" bestFit="1" customWidth="1"/>
  </cols>
  <sheetData>
    <row r="1" spans="1:14" x14ac:dyDescent="0.3">
      <c r="A1" s="3" t="s">
        <v>38</v>
      </c>
      <c r="B1" s="3" t="s">
        <v>283</v>
      </c>
      <c r="C1" s="3" t="s">
        <v>282</v>
      </c>
      <c r="D1" s="3" t="s">
        <v>270</v>
      </c>
      <c r="E1" s="3" t="s">
        <v>271</v>
      </c>
      <c r="F1" s="3"/>
      <c r="H1" s="3" t="s">
        <v>266</v>
      </c>
      <c r="I1" s="3" t="s">
        <v>261</v>
      </c>
      <c r="L1" t="s">
        <v>269</v>
      </c>
    </row>
    <row r="2" spans="1:14" x14ac:dyDescent="0.3">
      <c r="A2" t="s">
        <v>40</v>
      </c>
      <c r="B2" t="s">
        <v>42</v>
      </c>
      <c r="C2" t="s">
        <v>280</v>
      </c>
      <c r="D2" t="s">
        <v>48</v>
      </c>
      <c r="E2" t="s">
        <v>275</v>
      </c>
      <c r="H2" s="74">
        <v>0.01</v>
      </c>
      <c r="I2" t="s">
        <v>250</v>
      </c>
      <c r="L2" t="s">
        <v>40</v>
      </c>
      <c r="M2">
        <v>1</v>
      </c>
      <c r="N2">
        <v>1</v>
      </c>
    </row>
    <row r="3" spans="1:14" x14ac:dyDescent="0.3">
      <c r="A3" t="s">
        <v>39</v>
      </c>
      <c r="B3" t="s">
        <v>43</v>
      </c>
      <c r="C3" t="s">
        <v>281</v>
      </c>
      <c r="D3" t="s">
        <v>45</v>
      </c>
      <c r="E3" t="s">
        <v>272</v>
      </c>
      <c r="F3" t="str">
        <f>""</f>
        <v/>
      </c>
      <c r="H3" s="74">
        <v>0.02</v>
      </c>
      <c r="I3" t="s">
        <v>251</v>
      </c>
      <c r="L3" t="s">
        <v>39</v>
      </c>
      <c r="M3">
        <v>1</v>
      </c>
      <c r="N3">
        <v>2</v>
      </c>
    </row>
    <row r="4" spans="1:14" x14ac:dyDescent="0.3">
      <c r="A4" t="s">
        <v>41</v>
      </c>
      <c r="B4" t="str">
        <f>""</f>
        <v/>
      </c>
      <c r="C4" t="str">
        <f>""</f>
        <v/>
      </c>
      <c r="D4" t="s">
        <v>44</v>
      </c>
      <c r="E4" t="s">
        <v>273</v>
      </c>
      <c r="F4" t="str">
        <f>""</f>
        <v/>
      </c>
      <c r="H4" s="74">
        <v>0.05</v>
      </c>
      <c r="I4" t="s">
        <v>252</v>
      </c>
      <c r="L4" t="s">
        <v>41</v>
      </c>
      <c r="M4">
        <v>1</v>
      </c>
      <c r="N4">
        <v>3</v>
      </c>
    </row>
    <row r="5" spans="1:14" x14ac:dyDescent="0.3">
      <c r="A5" t="str">
        <f>""</f>
        <v/>
      </c>
      <c r="B5" t="str">
        <f>""</f>
        <v/>
      </c>
      <c r="C5" t="str">
        <f>""</f>
        <v/>
      </c>
      <c r="D5" t="s">
        <v>46</v>
      </c>
      <c r="E5" t="s">
        <v>274</v>
      </c>
      <c r="F5" t="str">
        <f>""</f>
        <v/>
      </c>
      <c r="H5" s="74">
        <f>H4+5%</f>
        <v>0.1</v>
      </c>
      <c r="I5" t="s">
        <v>253</v>
      </c>
      <c r="L5" t="s">
        <v>42</v>
      </c>
      <c r="M5">
        <v>4</v>
      </c>
      <c r="N5">
        <v>4</v>
      </c>
    </row>
    <row r="6" spans="1:14" x14ac:dyDescent="0.3">
      <c r="A6" t="str">
        <f>""</f>
        <v/>
      </c>
      <c r="B6" t="str">
        <f>""</f>
        <v/>
      </c>
      <c r="C6" t="str">
        <f>""</f>
        <v/>
      </c>
      <c r="D6" t="s">
        <v>52</v>
      </c>
      <c r="E6" t="s">
        <v>276</v>
      </c>
      <c r="F6" t="str">
        <f>""</f>
        <v/>
      </c>
      <c r="H6" s="74">
        <f t="shared" ref="H6:H9" si="0">H5+5%</f>
        <v>0.15000000000000002</v>
      </c>
      <c r="I6" t="s">
        <v>254</v>
      </c>
      <c r="L6" t="s">
        <v>43</v>
      </c>
      <c r="M6">
        <v>4</v>
      </c>
      <c r="N6">
        <v>5</v>
      </c>
    </row>
    <row r="7" spans="1:14" x14ac:dyDescent="0.3">
      <c r="A7" t="str">
        <f>""</f>
        <v/>
      </c>
      <c r="B7" t="str">
        <f>""</f>
        <v/>
      </c>
      <c r="C7" t="str">
        <f>""</f>
        <v/>
      </c>
      <c r="D7" t="s">
        <v>53</v>
      </c>
      <c r="E7" t="str">
        <f>""</f>
        <v/>
      </c>
      <c r="H7" s="74">
        <f t="shared" si="0"/>
        <v>0.2</v>
      </c>
      <c r="I7" t="s">
        <v>262</v>
      </c>
      <c r="L7" t="s">
        <v>280</v>
      </c>
      <c r="M7">
        <v>1</v>
      </c>
      <c r="N7">
        <v>6</v>
      </c>
    </row>
    <row r="8" spans="1:14" x14ac:dyDescent="0.3">
      <c r="A8" t="str">
        <f>""</f>
        <v/>
      </c>
      <c r="B8" t="str">
        <f>""</f>
        <v/>
      </c>
      <c r="C8" t="str">
        <f>""</f>
        <v/>
      </c>
      <c r="D8" t="s">
        <v>54</v>
      </c>
      <c r="E8" t="str">
        <f>""</f>
        <v/>
      </c>
      <c r="H8" s="74">
        <f t="shared" si="0"/>
        <v>0.25</v>
      </c>
      <c r="I8" t="s">
        <v>255</v>
      </c>
      <c r="L8" t="s">
        <v>281</v>
      </c>
      <c r="M8">
        <v>1</v>
      </c>
      <c r="N8">
        <v>7</v>
      </c>
    </row>
    <row r="9" spans="1:14" x14ac:dyDescent="0.3">
      <c r="A9" t="str">
        <f>""</f>
        <v/>
      </c>
      <c r="B9" t="str">
        <f>""</f>
        <v/>
      </c>
      <c r="C9" t="str">
        <f>""</f>
        <v/>
      </c>
      <c r="D9" t="s">
        <v>55</v>
      </c>
      <c r="E9" t="str">
        <f>""</f>
        <v/>
      </c>
      <c r="H9" s="74">
        <f t="shared" si="0"/>
        <v>0.3</v>
      </c>
      <c r="I9" t="s">
        <v>256</v>
      </c>
      <c r="L9" t="s">
        <v>48</v>
      </c>
      <c r="M9">
        <v>2</v>
      </c>
      <c r="N9">
        <v>8</v>
      </c>
    </row>
    <row r="10" spans="1:14" x14ac:dyDescent="0.3">
      <c r="H10" s="74">
        <f>H9+10%</f>
        <v>0.4</v>
      </c>
      <c r="I10" t="s">
        <v>263</v>
      </c>
      <c r="L10" t="s">
        <v>45</v>
      </c>
      <c r="M10">
        <v>2</v>
      </c>
    </row>
    <row r="11" spans="1:14" x14ac:dyDescent="0.3">
      <c r="A11" t="e">
        <f>MATCH('Prepared Libraries in Tubes'!C23, A1:F1, 0)</f>
        <v>#N/A</v>
      </c>
      <c r="B11" t="e">
        <f>MATCH('Prepared Libraries in 96W-Plate'!C23, A1:F1, 0)</f>
        <v>#N/A</v>
      </c>
      <c r="H11" s="74">
        <f>H10+10%</f>
        <v>0.5</v>
      </c>
      <c r="I11" t="s">
        <v>257</v>
      </c>
      <c r="L11" t="s">
        <v>44</v>
      </c>
      <c r="M11">
        <v>2</v>
      </c>
    </row>
    <row r="12" spans="1:14" x14ac:dyDescent="0.3">
      <c r="A12" t="e" cm="1">
        <f t="array" aca="1" ref="A12" ca="1">INDIRECT(CHAR(64+A11)&amp;"2:"&amp;CHAR(64+A11)&amp;"9")</f>
        <v>#N/A</v>
      </c>
      <c r="B12" t="e" cm="1">
        <f t="array" aca="1" ref="B12" ca="1">INDIRECT(CHAR(64+B11)&amp;"2:"&amp;CHAR(64+B11)&amp;"9")</f>
        <v>#N/A</v>
      </c>
      <c r="H12" s="74" t="s">
        <v>267</v>
      </c>
      <c r="I12" t="s">
        <v>258</v>
      </c>
      <c r="L12" t="s">
        <v>46</v>
      </c>
      <c r="M12">
        <v>4</v>
      </c>
    </row>
    <row r="13" spans="1:14" x14ac:dyDescent="0.3">
      <c r="H13" s="74"/>
      <c r="I13" t="s">
        <v>259</v>
      </c>
      <c r="L13" t="s">
        <v>52</v>
      </c>
      <c r="M13">
        <v>2</v>
      </c>
    </row>
    <row r="14" spans="1:14" x14ac:dyDescent="0.3">
      <c r="I14" t="s">
        <v>260</v>
      </c>
      <c r="L14" t="s">
        <v>53</v>
      </c>
      <c r="M14">
        <v>2</v>
      </c>
    </row>
    <row r="15" spans="1:14" x14ac:dyDescent="0.3">
      <c r="I15" t="s">
        <v>264</v>
      </c>
      <c r="L15" t="s">
        <v>54</v>
      </c>
      <c r="M15">
        <v>2</v>
      </c>
    </row>
    <row r="16" spans="1:14" x14ac:dyDescent="0.3">
      <c r="I16" t="s">
        <v>265</v>
      </c>
      <c r="L16" t="s">
        <v>55</v>
      </c>
      <c r="M16">
        <v>4</v>
      </c>
    </row>
    <row r="17" spans="12:13" x14ac:dyDescent="0.3">
      <c r="L17" t="s">
        <v>272</v>
      </c>
      <c r="M17">
        <v>8</v>
      </c>
    </row>
    <row r="18" spans="12:13" x14ac:dyDescent="0.3">
      <c r="L18" t="s">
        <v>274</v>
      </c>
      <c r="M18">
        <v>8</v>
      </c>
    </row>
    <row r="19" spans="12:13" x14ac:dyDescent="0.3">
      <c r="L19" t="s">
        <v>275</v>
      </c>
      <c r="M19">
        <v>2</v>
      </c>
    </row>
  </sheetData>
  <phoneticPr fontId="23" type="noConversion"/>
  <conditionalFormatting sqref="L17">
    <cfRule type="containsBlanks" dxfId="0" priority="1">
      <formula>LEN(TRIM(L17))=0</formula>
    </cfRule>
  </conditionalFormatting>
  <dataValidations count="1">
    <dataValidation type="list" allowBlank="1" showInputMessage="1" showErrorMessage="1" sqref="L17" xr:uid="{96DDA1B9-E098-404C-B3C8-2D07F190A78D}">
      <formula1>$B$12:$B$19</formula1>
    </dataValidation>
  </dataValidations>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9a26f913-9b4c-4578-a30a-52395ce051c6" xsi:nil="true"/>
    <lcf76f155ced4ddcb4097134ff3c332f xmlns="9a373090-384a-481e-b419-fb0ff589fb9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F20A31F32155641A3D0647E77A9596D" ma:contentTypeVersion="8" ma:contentTypeDescription="Create a new document." ma:contentTypeScope="" ma:versionID="110a3e5a6996486dc0b193c767cb67ef">
  <xsd:schema xmlns:xsd="http://www.w3.org/2001/XMLSchema" xmlns:xs="http://www.w3.org/2001/XMLSchema" xmlns:p="http://schemas.microsoft.com/office/2006/metadata/properties" xmlns:ns2="9a373090-384a-481e-b419-fb0ff589fb9e" xmlns:ns3="9a26f913-9b4c-4578-a30a-52395ce051c6" targetNamespace="http://schemas.microsoft.com/office/2006/metadata/properties" ma:root="true" ma:fieldsID="1581333c8ff1aef322ceef21f4e13eb6" ns2:_="" ns3:_="">
    <xsd:import namespace="9a373090-384a-481e-b419-fb0ff589fb9e"/>
    <xsd:import namespace="9a26f913-9b4c-4578-a30a-52395ce051c6"/>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373090-384a-481e-b419-fb0ff589fb9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b96e1a-3fbe-452b-a714-8c79634969e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26f913-9b4c-4578-a30a-52395ce051c6"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3495b19-e810-45fe-9f9e-aa968a07eae0}" ma:internalName="TaxCatchAll" ma:showField="CatchAllData" ma:web="9a26f913-9b4c-4578-a30a-52395ce051c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46692E-F381-4E91-8EC7-2B6FF1070F6F}">
  <ds:schemaRefs>
    <ds:schemaRef ds:uri="http://schemas.microsoft.com/sharepoint/v3/contenttype/forms"/>
  </ds:schemaRefs>
</ds:datastoreItem>
</file>

<file path=customXml/itemProps2.xml><?xml version="1.0" encoding="utf-8"?>
<ds:datastoreItem xmlns:ds="http://schemas.openxmlformats.org/officeDocument/2006/customXml" ds:itemID="{B66DF304-5F74-416E-B66A-22C749CAF551}">
  <ds:schemaRefs>
    <ds:schemaRef ds:uri="http://schemas.microsoft.com/office/2006/metadata/properties"/>
    <ds:schemaRef ds:uri="http://schemas.microsoft.com/office/infopath/2007/PartnerControls"/>
    <ds:schemaRef ds:uri="9a26f913-9b4c-4578-a30a-52395ce051c6"/>
    <ds:schemaRef ds:uri="9a373090-384a-481e-b419-fb0ff589fb9e"/>
  </ds:schemaRefs>
</ds:datastoreItem>
</file>

<file path=customXml/itemProps3.xml><?xml version="1.0" encoding="utf-8"?>
<ds:datastoreItem xmlns:ds="http://schemas.openxmlformats.org/officeDocument/2006/customXml" ds:itemID="{7B5E6C16-D991-4322-B16C-96AFC2BF0D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373090-384a-481e-b419-fb0ff589fb9e"/>
    <ds:schemaRef ds:uri="9a26f913-9b4c-4578-a30a-52395ce051c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Instructions</vt:lpstr>
      <vt:lpstr>Prepared Library</vt:lpstr>
      <vt:lpstr>Prepared Libraries in Tubes</vt:lpstr>
      <vt:lpstr>Prepared Libraries in 96W-Plate</vt:lpstr>
      <vt:lpstr>Run Types</vt:lpstr>
      <vt:lpstr>HiSeq</vt:lpstr>
      <vt:lpstr>MiSeq</vt:lpstr>
      <vt:lpstr>NextSeq</vt:lpstr>
      <vt:lpstr>NovaSeq6000</vt:lpstr>
      <vt:lpstr>NovaSeqX</vt:lpstr>
      <vt:lpstr>Instructions!Print_Area</vt:lpstr>
      <vt:lpstr>'Prepared Libraries in 96W-Plate'!Print_Area</vt:lpstr>
      <vt:lpstr>'Prepared Libraries in Tubes'!Print_Area</vt:lpstr>
      <vt:lpstr>'Prepared Library'!Print_Area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Karen Yip</dc:creator>
  <cp:lastModifiedBy>Tiffany Chu</cp:lastModifiedBy>
  <cp:lastPrinted>2023-06-01T16:50:47Z</cp:lastPrinted>
  <dcterms:created xsi:type="dcterms:W3CDTF">2012-12-17T23:25:51Z</dcterms:created>
  <dcterms:modified xsi:type="dcterms:W3CDTF">2025-04-24T00:25:09Z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0x010100FF20A31F32155641A3D0647E77A9596D</vt:lpwstr>
  </property>
</Properties>
</file>